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0" yWindow="3300" windowWidth="19220" windowHeight="3120"/>
  </bookViews>
  <sheets>
    <sheet name="ABSData_Documentation" sheetId="1" r:id="rId1"/>
    <sheet name="RealCapitalStock" sheetId="2" r:id="rId2"/>
    <sheet name="OpexPriceIndex" sheetId="3" r:id="rId3"/>
    <sheet name="OpexPriceIndex_AWOT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calcPr calcId="145621"/>
  <customWorkbookViews>
    <customWorkbookView name="Wu, Su - Personal View" guid="{1B607AAC-439D-4F8D-8006-2156BC216D59}" mergeInterval="0" personalView="1" maximized="1" windowWidth="1916" windowHeight="826" activeSheetId="1"/>
    <customWorkbookView name="Ingham, Joanne - Personal View" guid="{EDD5654A-1343-4932-B339-0C715CFA6F80}" mergeInterval="0" personalView="1" maximized="1" windowWidth="1866" windowHeight="777" activeSheetId="2"/>
    <customWorkbookView name="Smith, Cameron - Personal View" guid="{3C13C1EA-9CFF-4852-A76B-AB9FE15ED3EA}" mergeInterval="0" personalView="1" maximized="1" windowWidth="1916" windowHeight="855" activeSheetId="1"/>
    <customWorkbookView name="Graham, Jeremy - Personal View" guid="{6B67C9E3-91D0-450D-9515-7D2F347DE54D}" mergeInterval="0" personalView="1" maximized="1" windowWidth="1676" windowHeight="825" activeSheetId="3"/>
    <customWorkbookView name="Sastro, Anne - Personal View" guid="{9D0B1916-93B9-49B4-98ED-979DB65098C4}" mergeInterval="0" personalView="1" maximized="1" windowWidth="1642" windowHeight="927" activeSheetId="3" showComments="commIndAndComment"/>
  </customWorkbookViews>
</workbook>
</file>

<file path=xl/calcChain.xml><?xml version="1.0" encoding="utf-8"?>
<calcChain xmlns="http://schemas.openxmlformats.org/spreadsheetml/2006/main">
  <c r="T50" i="2" l="1"/>
  <c r="T49" i="2"/>
  <c r="T44" i="2"/>
  <c r="T39" i="2"/>
  <c r="AM15" i="3" l="1"/>
  <c r="AV15" i="3" l="1"/>
  <c r="AS15" i="3"/>
  <c r="S41" i="3"/>
  <c r="T41" i="3"/>
  <c r="U41" i="3"/>
  <c r="V41" i="3"/>
  <c r="W41" i="3"/>
  <c r="X41" i="3"/>
  <c r="K41" i="3"/>
  <c r="L41" i="3"/>
  <c r="M41" i="3"/>
  <c r="N41" i="3"/>
  <c r="O41" i="3"/>
  <c r="P41" i="3"/>
  <c r="K40" i="3" l="1"/>
  <c r="L40" i="3"/>
  <c r="M40" i="3"/>
  <c r="N40" i="3"/>
  <c r="O40" i="3"/>
  <c r="P40" i="3"/>
  <c r="S40" i="3"/>
  <c r="T40" i="3"/>
  <c r="U40" i="3"/>
  <c r="V40" i="3"/>
  <c r="W40" i="3"/>
  <c r="X40" i="3"/>
  <c r="K28" i="3"/>
  <c r="L28" i="3"/>
  <c r="M28" i="3"/>
  <c r="N28" i="3"/>
  <c r="O28" i="3"/>
  <c r="P28" i="3"/>
  <c r="S28" i="3"/>
  <c r="T28" i="3"/>
  <c r="U28" i="3"/>
  <c r="V28" i="3"/>
  <c r="W28" i="3"/>
  <c r="X28" i="3"/>
  <c r="T15" i="3"/>
  <c r="U15" i="3"/>
  <c r="V15" i="3"/>
  <c r="W15" i="3"/>
  <c r="X15" i="3"/>
  <c r="S15" i="3"/>
  <c r="L15" i="3"/>
  <c r="M15" i="3"/>
  <c r="N15" i="3"/>
  <c r="O15" i="3"/>
  <c r="P15" i="3"/>
  <c r="K15" i="3"/>
  <c r="AA15" i="3"/>
  <c r="AG15" i="3" s="1"/>
  <c r="AJ15" i="3"/>
  <c r="AK15" i="3"/>
  <c r="AP15" i="3"/>
  <c r="AQ15" i="3"/>
  <c r="AR15" i="3" l="1"/>
  <c r="AL15" i="3"/>
  <c r="DS44" i="2" l="1"/>
  <c r="DT44" i="2"/>
  <c r="DU44" i="2"/>
  <c r="DV44" i="2"/>
  <c r="DW44" i="2"/>
  <c r="DX44" i="2"/>
  <c r="DY44" i="2"/>
  <c r="DR44" i="2"/>
  <c r="DZ44" i="2"/>
  <c r="DZ39" i="2"/>
  <c r="DS39" i="2"/>
  <c r="DT39" i="2"/>
  <c r="DU39" i="2"/>
  <c r="DV39" i="2"/>
  <c r="DW39" i="2"/>
  <c r="DX39" i="2"/>
  <c r="DY39" i="2"/>
  <c r="DR39" i="2"/>
  <c r="DZ49" i="2"/>
  <c r="DS49" i="2"/>
  <c r="DT49" i="2"/>
  <c r="DU49" i="2"/>
  <c r="DV49" i="2"/>
  <c r="DW49" i="2"/>
  <c r="DX49" i="2"/>
  <c r="DY49" i="2"/>
  <c r="DR49" i="2"/>
  <c r="DR50" i="2"/>
  <c r="DS50" i="2"/>
  <c r="DS51" i="2" s="1"/>
  <c r="DT50" i="2"/>
  <c r="DU50" i="2"/>
  <c r="DU51" i="2" s="1"/>
  <c r="DV50" i="2"/>
  <c r="DV51" i="2" s="1"/>
  <c r="DW50" i="2"/>
  <c r="DW51" i="2" s="1"/>
  <c r="DX50" i="2"/>
  <c r="DX51" i="2" s="1"/>
  <c r="DY50" i="2"/>
  <c r="DY51" i="2" s="1"/>
  <c r="DZ50" i="2"/>
  <c r="DZ51" i="2" s="1"/>
  <c r="DI39" i="2"/>
  <c r="DJ39" i="2"/>
  <c r="DK39" i="2"/>
  <c r="DL39" i="2"/>
  <c r="DM39" i="2"/>
  <c r="DN39" i="2"/>
  <c r="DO39" i="2"/>
  <c r="DH39" i="2"/>
  <c r="DP44" i="2"/>
  <c r="DI44" i="2"/>
  <c r="DJ44" i="2"/>
  <c r="DK44" i="2"/>
  <c r="DL44" i="2"/>
  <c r="DM44" i="2"/>
  <c r="DN44" i="2"/>
  <c r="DO44" i="2"/>
  <c r="DH44" i="2"/>
  <c r="DP49" i="2"/>
  <c r="DI49" i="2"/>
  <c r="DJ49" i="2"/>
  <c r="DK49" i="2"/>
  <c r="DL49" i="2"/>
  <c r="DM49" i="2"/>
  <c r="DN49" i="2"/>
  <c r="DO49" i="2"/>
  <c r="DH49" i="2"/>
  <c r="DQ39" i="2"/>
  <c r="DP39" i="2"/>
  <c r="DQ44" i="2"/>
  <c r="DQ49" i="2"/>
  <c r="DT51" i="2" l="1"/>
  <c r="DR51" i="2"/>
  <c r="DH50" i="2"/>
  <c r="DH51" i="2" s="1"/>
  <c r="DI50" i="2"/>
  <c r="DI51" i="2" s="1"/>
  <c r="DJ50" i="2"/>
  <c r="DJ51" i="2" s="1"/>
  <c r="DK50" i="2"/>
  <c r="DK51" i="2" s="1"/>
  <c r="DL50" i="2"/>
  <c r="DL51" i="2" s="1"/>
  <c r="DM50" i="2"/>
  <c r="DM51" i="2" s="1"/>
  <c r="DN50" i="2"/>
  <c r="DN51" i="2" s="1"/>
  <c r="DO50" i="2"/>
  <c r="DO51" i="2" s="1"/>
  <c r="DP50" i="2"/>
  <c r="DP51" i="2" s="1"/>
  <c r="DQ50" i="2"/>
  <c r="DQ51" i="2" s="1"/>
  <c r="DF39" i="2"/>
  <c r="CY39" i="2"/>
  <c r="CZ39" i="2"/>
  <c r="DA39" i="2"/>
  <c r="DB39" i="2"/>
  <c r="DC39" i="2"/>
  <c r="DD39" i="2"/>
  <c r="DE39" i="2"/>
  <c r="CX39" i="2"/>
  <c r="DF44" i="2"/>
  <c r="DE44" i="2"/>
  <c r="DD44" i="2"/>
  <c r="DC44" i="2"/>
  <c r="DB44" i="2"/>
  <c r="DA44" i="2"/>
  <c r="CZ44" i="2"/>
  <c r="CY44" i="2"/>
  <c r="CX44" i="2"/>
  <c r="DF49" i="2"/>
  <c r="DE49" i="2"/>
  <c r="DD49" i="2"/>
  <c r="DC49" i="2"/>
  <c r="DB49" i="2"/>
  <c r="DA49" i="2"/>
  <c r="CZ49" i="2"/>
  <c r="CY49" i="2"/>
  <c r="CX49" i="2"/>
  <c r="DG51" i="2"/>
  <c r="CX50" i="2"/>
  <c r="CY50" i="2"/>
  <c r="CY51" i="2" s="1"/>
  <c r="CZ50" i="2"/>
  <c r="CZ51" i="2" s="1"/>
  <c r="DA50" i="2"/>
  <c r="DA51" i="2" s="1"/>
  <c r="DB50" i="2"/>
  <c r="DB51" i="2" s="1"/>
  <c r="DC50" i="2"/>
  <c r="DC51" i="2" s="1"/>
  <c r="DD50" i="2"/>
  <c r="DD51" i="2" s="1"/>
  <c r="DE50" i="2"/>
  <c r="DF50" i="2"/>
  <c r="DF51" i="2" s="1"/>
  <c r="CE39" i="2"/>
  <c r="CF39" i="2"/>
  <c r="CG39" i="2"/>
  <c r="CH39" i="2"/>
  <c r="CI39" i="2"/>
  <c r="CJ39" i="2"/>
  <c r="CK39" i="2"/>
  <c r="CD39" i="2"/>
  <c r="CO39" i="2"/>
  <c r="CP39" i="2"/>
  <c r="CQ39" i="2"/>
  <c r="CR39" i="2"/>
  <c r="CS39" i="2"/>
  <c r="CT39" i="2"/>
  <c r="CU39" i="2"/>
  <c r="CN39" i="2"/>
  <c r="CW39" i="2"/>
  <c r="CV39" i="2"/>
  <c r="CW44" i="2"/>
  <c r="CV44" i="2"/>
  <c r="CO44" i="2"/>
  <c r="CP44" i="2"/>
  <c r="CQ44" i="2"/>
  <c r="CR44" i="2"/>
  <c r="CS44" i="2"/>
  <c r="CT44" i="2"/>
  <c r="CU44" i="2"/>
  <c r="CN44" i="2"/>
  <c r="CW49" i="2"/>
  <c r="CV49" i="2"/>
  <c r="CO49" i="2"/>
  <c r="CP49" i="2"/>
  <c r="CQ49" i="2"/>
  <c r="CR49" i="2"/>
  <c r="CS49" i="2"/>
  <c r="CT49" i="2"/>
  <c r="CU49" i="2"/>
  <c r="CN49" i="2"/>
  <c r="CN50" i="2"/>
  <c r="CO50" i="2"/>
  <c r="CP50" i="2"/>
  <c r="CQ50" i="2"/>
  <c r="CR50" i="2"/>
  <c r="CS50" i="2"/>
  <c r="CT50" i="2"/>
  <c r="CU50" i="2"/>
  <c r="CV50" i="2"/>
  <c r="CW50" i="2"/>
  <c r="CL39" i="2"/>
  <c r="CL44" i="2"/>
  <c r="CE44" i="2"/>
  <c r="CF44" i="2"/>
  <c r="CG44" i="2"/>
  <c r="CH44" i="2"/>
  <c r="CI44" i="2"/>
  <c r="CJ44" i="2"/>
  <c r="CK44" i="2"/>
  <c r="CD44" i="2"/>
  <c r="CL49" i="2"/>
  <c r="CE49" i="2"/>
  <c r="CF49" i="2"/>
  <c r="CG49" i="2"/>
  <c r="CH49" i="2"/>
  <c r="CI49" i="2"/>
  <c r="CJ49" i="2"/>
  <c r="CK49" i="2"/>
  <c r="CD49" i="2"/>
  <c r="CM51" i="2"/>
  <c r="CD50" i="2"/>
  <c r="CE50" i="2"/>
  <c r="CE51" i="2" s="1"/>
  <c r="CF50" i="2"/>
  <c r="CG50" i="2"/>
  <c r="CH50" i="2"/>
  <c r="CI50" i="2"/>
  <c r="CI51" i="2" s="1"/>
  <c r="CJ50" i="2"/>
  <c r="CK50" i="2"/>
  <c r="CL50" i="2"/>
  <c r="CB39" i="2"/>
  <c r="CA39" i="2"/>
  <c r="BZ39" i="2"/>
  <c r="BY39" i="2"/>
  <c r="BX39" i="2"/>
  <c r="BW39" i="2"/>
  <c r="BV39" i="2"/>
  <c r="BU39" i="2"/>
  <c r="BT39" i="2"/>
  <c r="CB44" i="2"/>
  <c r="BU44" i="2"/>
  <c r="BV44" i="2"/>
  <c r="BW44" i="2"/>
  <c r="BX44" i="2"/>
  <c r="BY44" i="2"/>
  <c r="BZ44" i="2"/>
  <c r="CA44" i="2"/>
  <c r="BT44" i="2"/>
  <c r="CB49" i="2"/>
  <c r="BU49" i="2"/>
  <c r="BV49" i="2"/>
  <c r="BW49" i="2"/>
  <c r="BX49" i="2"/>
  <c r="BY49" i="2"/>
  <c r="BZ49" i="2"/>
  <c r="CA49" i="2"/>
  <c r="BT49" i="2"/>
  <c r="CC51" i="2"/>
  <c r="BT50" i="2"/>
  <c r="BU50" i="2"/>
  <c r="BV50" i="2"/>
  <c r="BV51" i="2" s="1"/>
  <c r="BW50" i="2"/>
  <c r="BX50" i="2"/>
  <c r="BX51" i="2" s="1"/>
  <c r="BY50" i="2"/>
  <c r="BZ50" i="2"/>
  <c r="BZ51" i="2" s="1"/>
  <c r="CA50" i="2"/>
  <c r="CB50" i="2"/>
  <c r="CB51" i="2" s="1"/>
  <c r="BS39" i="2"/>
  <c r="BR39" i="2"/>
  <c r="BK39" i="2"/>
  <c r="BL39" i="2"/>
  <c r="BM39" i="2"/>
  <c r="BN39" i="2"/>
  <c r="BO39" i="2"/>
  <c r="BP39" i="2"/>
  <c r="BQ39" i="2"/>
  <c r="BJ39" i="2"/>
  <c r="BS44" i="2"/>
  <c r="BR44" i="2"/>
  <c r="BK44" i="2"/>
  <c r="BL44" i="2"/>
  <c r="BM44" i="2"/>
  <c r="BN44" i="2"/>
  <c r="BO44" i="2"/>
  <c r="BP44" i="2"/>
  <c r="BQ44" i="2"/>
  <c r="BJ44" i="2"/>
  <c r="BS49" i="2"/>
  <c r="BR49" i="2"/>
  <c r="BK49" i="2"/>
  <c r="BL49" i="2"/>
  <c r="BM49" i="2"/>
  <c r="BN49" i="2"/>
  <c r="BO49" i="2"/>
  <c r="BP49" i="2"/>
  <c r="BQ49" i="2"/>
  <c r="BJ49" i="2"/>
  <c r="BJ50" i="2"/>
  <c r="BK50" i="2"/>
  <c r="BL50" i="2"/>
  <c r="BM50" i="2"/>
  <c r="BN50" i="2"/>
  <c r="BO50" i="2"/>
  <c r="BP50" i="2"/>
  <c r="BQ50" i="2"/>
  <c r="BR50" i="2"/>
  <c r="BS50" i="2"/>
  <c r="BI39" i="2"/>
  <c r="BH39" i="2"/>
  <c r="BA39" i="2"/>
  <c r="BB39" i="2"/>
  <c r="BC39" i="2"/>
  <c r="BD39" i="2"/>
  <c r="BE39" i="2"/>
  <c r="BF39" i="2"/>
  <c r="BG39" i="2"/>
  <c r="AZ39" i="2"/>
  <c r="BI44" i="2"/>
  <c r="BH44" i="2"/>
  <c r="BA44" i="2"/>
  <c r="BB44" i="2"/>
  <c r="BC44" i="2"/>
  <c r="BD44" i="2"/>
  <c r="BE44" i="2"/>
  <c r="BF44" i="2"/>
  <c r="BG44" i="2"/>
  <c r="AZ44" i="2"/>
  <c r="BI49" i="2"/>
  <c r="BH49" i="2"/>
  <c r="BA49" i="2"/>
  <c r="BB49" i="2"/>
  <c r="BC49" i="2"/>
  <c r="BD49" i="2"/>
  <c r="BE49" i="2"/>
  <c r="BF49" i="2"/>
  <c r="BG49" i="2"/>
  <c r="AZ49" i="2"/>
  <c r="AZ50" i="2"/>
  <c r="BA50" i="2"/>
  <c r="BA51" i="2" s="1"/>
  <c r="BB50" i="2"/>
  <c r="BC50" i="2"/>
  <c r="BC51" i="2" s="1"/>
  <c r="BD50" i="2"/>
  <c r="BE50" i="2"/>
  <c r="BF50" i="2"/>
  <c r="BG50" i="2"/>
  <c r="BG51" i="2" s="1"/>
  <c r="BH50" i="2"/>
  <c r="BI50" i="2"/>
  <c r="BI51" i="2" s="1"/>
  <c r="AY39" i="2"/>
  <c r="AX39" i="2"/>
  <c r="AQ39" i="2"/>
  <c r="AR39" i="2"/>
  <c r="AS39" i="2"/>
  <c r="AT39" i="2"/>
  <c r="AU39" i="2"/>
  <c r="AV39" i="2"/>
  <c r="AW39" i="2"/>
  <c r="AP39" i="2"/>
  <c r="AY44" i="2"/>
  <c r="AX44" i="2"/>
  <c r="AW44" i="2"/>
  <c r="AV44" i="2"/>
  <c r="AU44" i="2"/>
  <c r="AT44" i="2"/>
  <c r="AS44" i="2"/>
  <c r="AR44" i="2"/>
  <c r="AQ44" i="2"/>
  <c r="AP44" i="2"/>
  <c r="AY49" i="2"/>
  <c r="AX49" i="2"/>
  <c r="AQ49" i="2"/>
  <c r="AR49" i="2"/>
  <c r="AS49" i="2"/>
  <c r="AT49" i="2"/>
  <c r="AU49" i="2"/>
  <c r="AV49" i="2"/>
  <c r="AW49" i="2"/>
  <c r="AP49" i="2"/>
  <c r="AP50" i="2"/>
  <c r="AQ50" i="2"/>
  <c r="AQ51" i="2" s="1"/>
  <c r="AR50" i="2"/>
  <c r="AS50" i="2"/>
  <c r="AT50" i="2"/>
  <c r="AU50" i="2"/>
  <c r="AU51" i="2" s="1"/>
  <c r="AV50" i="2"/>
  <c r="AW50" i="2"/>
  <c r="AX50" i="2"/>
  <c r="AY50" i="2"/>
  <c r="AO44" i="2"/>
  <c r="AN44" i="2"/>
  <c r="AO39" i="2"/>
  <c r="AN39" i="2"/>
  <c r="AG39" i="2"/>
  <c r="AH39" i="2"/>
  <c r="AI39" i="2"/>
  <c r="AJ39" i="2"/>
  <c r="AK39" i="2"/>
  <c r="AL39" i="2"/>
  <c r="AM39" i="2"/>
  <c r="AF39" i="2"/>
  <c r="AG44" i="2"/>
  <c r="AH44" i="2"/>
  <c r="AI44" i="2"/>
  <c r="AJ44" i="2"/>
  <c r="AK44" i="2"/>
  <c r="AL44" i="2"/>
  <c r="AM44" i="2"/>
  <c r="AF44" i="2"/>
  <c r="AO49" i="2"/>
  <c r="AN49" i="2"/>
  <c r="AG49" i="2"/>
  <c r="AH49" i="2"/>
  <c r="AI49" i="2"/>
  <c r="AJ49" i="2"/>
  <c r="AK49" i="2"/>
  <c r="AL49" i="2"/>
  <c r="AM49" i="2"/>
  <c r="AF49" i="2"/>
  <c r="AF50" i="2"/>
  <c r="AG50" i="2"/>
  <c r="AH50" i="2"/>
  <c r="AI50" i="2"/>
  <c r="AJ50" i="2"/>
  <c r="AK50" i="2"/>
  <c r="AL50" i="2"/>
  <c r="AM50" i="2"/>
  <c r="AN50" i="2"/>
  <c r="AO50" i="2"/>
  <c r="AL51" i="2" l="1"/>
  <c r="AJ51" i="2"/>
  <c r="AH51" i="2"/>
  <c r="AX51" i="2"/>
  <c r="AV51" i="2"/>
  <c r="AT51" i="2"/>
  <c r="AR51" i="2"/>
  <c r="AP51" i="2"/>
  <c r="CV51" i="2"/>
  <c r="CT51" i="2"/>
  <c r="CR51" i="2"/>
  <c r="CP51" i="2"/>
  <c r="BF51" i="2"/>
  <c r="BD51" i="2"/>
  <c r="BB51" i="2"/>
  <c r="BP51" i="2"/>
  <c r="BN51" i="2"/>
  <c r="BL51" i="2"/>
  <c r="BJ51" i="2"/>
  <c r="BQ51" i="2"/>
  <c r="BO51" i="2"/>
  <c r="BM51" i="2"/>
  <c r="BK51" i="2"/>
  <c r="BS51" i="2"/>
  <c r="CJ51" i="2"/>
  <c r="CH51" i="2"/>
  <c r="CF51" i="2"/>
  <c r="CK51" i="2"/>
  <c r="CG51" i="2"/>
  <c r="CU51" i="2"/>
  <c r="CS51" i="2"/>
  <c r="CQ51" i="2"/>
  <c r="CO51" i="2"/>
  <c r="AZ51" i="2"/>
  <c r="BH51" i="2"/>
  <c r="CA51" i="2"/>
  <c r="BY51" i="2"/>
  <c r="BW51" i="2"/>
  <c r="BU51" i="2"/>
  <c r="CW51" i="2"/>
  <c r="CX51" i="2"/>
  <c r="AM51" i="2"/>
  <c r="AK51" i="2"/>
  <c r="AI51" i="2"/>
  <c r="AG51" i="2"/>
  <c r="AW51" i="2"/>
  <c r="AS51" i="2"/>
  <c r="BE51" i="2"/>
  <c r="BR51" i="2"/>
  <c r="BT51" i="2"/>
  <c r="CD51" i="2"/>
  <c r="CL51" i="2"/>
  <c r="CN51" i="2"/>
  <c r="DE51" i="2"/>
  <c r="AO51" i="2"/>
  <c r="AF51" i="2"/>
  <c r="AN51" i="2"/>
  <c r="AY51" i="2"/>
  <c r="AD39" i="2" l="1"/>
  <c r="W39" i="2"/>
  <c r="X39" i="2"/>
  <c r="Y39" i="2"/>
  <c r="Z39" i="2"/>
  <c r="AA39" i="2"/>
  <c r="AB39" i="2"/>
  <c r="AC39" i="2"/>
  <c r="V39" i="2"/>
  <c r="AD44" i="2"/>
  <c r="AC44" i="2"/>
  <c r="AB44" i="2"/>
  <c r="AA44" i="2"/>
  <c r="Z44" i="2"/>
  <c r="Y44" i="2"/>
  <c r="X44" i="2"/>
  <c r="W44" i="2"/>
  <c r="V44" i="2"/>
  <c r="AD49" i="2"/>
  <c r="W49" i="2"/>
  <c r="X49" i="2"/>
  <c r="Y49" i="2"/>
  <c r="Z49" i="2"/>
  <c r="AA49" i="2"/>
  <c r="AB49" i="2"/>
  <c r="AC49" i="2"/>
  <c r="V49" i="2"/>
  <c r="AE51" i="2"/>
  <c r="V50" i="2"/>
  <c r="W50" i="2"/>
  <c r="X50" i="2"/>
  <c r="Y50" i="2"/>
  <c r="Z50" i="2"/>
  <c r="AA50" i="2"/>
  <c r="AB50" i="2"/>
  <c r="AC50" i="2"/>
  <c r="AD50" i="2"/>
  <c r="U39" i="2"/>
  <c r="S39" i="2"/>
  <c r="R39" i="2"/>
  <c r="Q39" i="2"/>
  <c r="P39" i="2"/>
  <c r="O39" i="2"/>
  <c r="N39" i="2"/>
  <c r="M39" i="2"/>
  <c r="L39" i="2"/>
  <c r="U44" i="2"/>
  <c r="M44" i="2"/>
  <c r="N44" i="2"/>
  <c r="O44" i="2"/>
  <c r="P44" i="2"/>
  <c r="Q44" i="2"/>
  <c r="R44" i="2"/>
  <c r="S44" i="2"/>
  <c r="L44" i="2"/>
  <c r="S49" i="2"/>
  <c r="R49" i="2"/>
  <c r="Q49" i="2"/>
  <c r="P49" i="2"/>
  <c r="O49" i="2"/>
  <c r="N49" i="2"/>
  <c r="M49" i="2"/>
  <c r="L49" i="2"/>
  <c r="U49" i="2"/>
  <c r="U50" i="2"/>
  <c r="L50" i="2"/>
  <c r="M50" i="2"/>
  <c r="N50" i="2"/>
  <c r="O50" i="2"/>
  <c r="P50" i="2"/>
  <c r="Q50" i="2"/>
  <c r="R50" i="2"/>
  <c r="S50" i="2"/>
  <c r="R51" i="2" l="1"/>
  <c r="P51" i="2"/>
  <c r="N51" i="2"/>
  <c r="L51" i="2"/>
  <c r="AD51" i="2"/>
  <c r="AA51" i="2"/>
  <c r="W51" i="2"/>
  <c r="X51" i="2"/>
  <c r="AB51" i="2"/>
  <c r="S51" i="2"/>
  <c r="Q51" i="2"/>
  <c r="O51" i="2"/>
  <c r="M51" i="2"/>
  <c r="AC51" i="2"/>
  <c r="Y51" i="2"/>
  <c r="V51" i="2"/>
  <c r="Z51" i="2"/>
  <c r="T51" i="2"/>
  <c r="U51" i="2"/>
  <c r="L52" i="2" s="1"/>
  <c r="K49" i="2" l="1"/>
  <c r="J49" i="2"/>
  <c r="C49" i="2"/>
  <c r="D49" i="2"/>
  <c r="E49" i="2"/>
  <c r="F49" i="2"/>
  <c r="G49" i="2"/>
  <c r="H49" i="2"/>
  <c r="I49" i="2"/>
  <c r="B49" i="2"/>
  <c r="K44" i="2"/>
  <c r="J44" i="2"/>
  <c r="C44" i="2"/>
  <c r="D44" i="2"/>
  <c r="E44" i="2"/>
  <c r="F44" i="2"/>
  <c r="G44" i="2"/>
  <c r="H44" i="2"/>
  <c r="I44" i="2"/>
  <c r="B44" i="2"/>
  <c r="K39" i="2"/>
  <c r="J39" i="2"/>
  <c r="C39" i="2"/>
  <c r="D39" i="2"/>
  <c r="E39" i="2"/>
  <c r="F39" i="2"/>
  <c r="G39" i="2"/>
  <c r="H39" i="2"/>
  <c r="I39" i="2"/>
  <c r="B39" i="2"/>
  <c r="K50" i="2"/>
  <c r="I50" i="2" l="1"/>
  <c r="H50" i="2"/>
  <c r="G50" i="2"/>
  <c r="F50" i="2"/>
  <c r="E50" i="2"/>
  <c r="D50" i="2"/>
  <c r="C50" i="2"/>
  <c r="B50" i="2"/>
  <c r="K51" i="2" l="1"/>
  <c r="EA39" i="2"/>
  <c r="EA44" i="2"/>
  <c r="EA49" i="2"/>
  <c r="EA50" i="2"/>
  <c r="EA51" i="2" s="1"/>
  <c r="DO57" i="2" l="1"/>
  <c r="CU57" i="2"/>
  <c r="BQ57" i="2"/>
  <c r="BG57" i="2"/>
  <c r="AW57" i="2"/>
  <c r="AM57" i="2"/>
  <c r="S57" i="2"/>
  <c r="I57" i="2" l="1"/>
  <c r="G28" i="2" l="1"/>
  <c r="AP7" i="4"/>
  <c r="AP8" i="4"/>
  <c r="AP9" i="4"/>
  <c r="AP10" i="4"/>
  <c r="AP11" i="4"/>
  <c r="AP12" i="4"/>
  <c r="AP13" i="4"/>
  <c r="AP14" i="4"/>
  <c r="AP6" i="4"/>
  <c r="N14" i="4"/>
  <c r="O14" i="4"/>
  <c r="P14" i="4"/>
  <c r="Q14" i="4"/>
  <c r="M14" i="4"/>
  <c r="M14" i="3" l="1"/>
  <c r="N14" i="3"/>
  <c r="O14" i="3"/>
  <c r="P14" i="3"/>
  <c r="L14" i="3"/>
  <c r="K14" i="3"/>
  <c r="J50" i="2" l="1"/>
  <c r="G20" i="2"/>
  <c r="F12" i="2"/>
  <c r="G12" i="2"/>
  <c r="F11" i="2"/>
  <c r="F10" i="2"/>
  <c r="G21" i="2" l="1"/>
  <c r="F9" i="2"/>
  <c r="G11" i="2"/>
  <c r="G27" i="2"/>
  <c r="J51" i="2"/>
  <c r="H21" i="2" l="1"/>
  <c r="H27" i="2"/>
  <c r="H28" i="2"/>
  <c r="H20" i="2"/>
  <c r="BM14" i="4"/>
  <c r="BJ13" i="4"/>
  <c r="BE14" i="4"/>
  <c r="BD14" i="4"/>
  <c r="BF14" i="4"/>
  <c r="BG14" i="4" s="1"/>
  <c r="AX13" i="4"/>
  <c r="AR13" i="4"/>
  <c r="AB38" i="4"/>
  <c r="AC38" i="4"/>
  <c r="AD38" i="4"/>
  <c r="AE38" i="4"/>
  <c r="AF38" i="4"/>
  <c r="AG38" i="4"/>
  <c r="AB37" i="4"/>
  <c r="AB26" i="4"/>
  <c r="AC26" i="4"/>
  <c r="AD26" i="4"/>
  <c r="AE26" i="4"/>
  <c r="AF26" i="4"/>
  <c r="AG26" i="4"/>
  <c r="AB25" i="4"/>
  <c r="AD14" i="4"/>
  <c r="AE14" i="4"/>
  <c r="AF14" i="4"/>
  <c r="AG14" i="4"/>
  <c r="AC14" i="4"/>
  <c r="AC13" i="4"/>
  <c r="AB14" i="4"/>
  <c r="AB13" i="4"/>
  <c r="U38" i="4"/>
  <c r="V38" i="4"/>
  <c r="W38" i="4"/>
  <c r="X38" i="4"/>
  <c r="Y38" i="4"/>
  <c r="T37" i="4"/>
  <c r="T26" i="4"/>
  <c r="AX14" i="4" s="1"/>
  <c r="U26" i="4"/>
  <c r="V26" i="4"/>
  <c r="W26" i="4"/>
  <c r="X26" i="4"/>
  <c r="Y26" i="4"/>
  <c r="T25" i="4"/>
  <c r="V14" i="4"/>
  <c r="W14" i="4"/>
  <c r="X14" i="4"/>
  <c r="Y14" i="4"/>
  <c r="U14" i="4"/>
  <c r="U13" i="4"/>
  <c r="L14" i="4"/>
  <c r="L38" i="4" s="1"/>
  <c r="L13" i="4"/>
  <c r="T14" i="4"/>
  <c r="T38" i="4" s="1"/>
  <c r="AY14" i="4" s="1"/>
  <c r="AZ14" i="4" s="1"/>
  <c r="BA14" i="4" s="1"/>
  <c r="T13" i="4"/>
  <c r="T12" i="4"/>
  <c r="AJ14" i="4"/>
  <c r="AJ13" i="4"/>
  <c r="O38" i="4"/>
  <c r="Q38" i="4"/>
  <c r="N26" i="4"/>
  <c r="O26" i="4"/>
  <c r="P26" i="4"/>
  <c r="Q26" i="4"/>
  <c r="M38" i="4"/>
  <c r="M13" i="4"/>
  <c r="AA14" i="3"/>
  <c r="AG14" i="3" s="1"/>
  <c r="AA13" i="3"/>
  <c r="T14" i="3"/>
  <c r="U14" i="3"/>
  <c r="V14" i="3"/>
  <c r="W14" i="3"/>
  <c r="X14" i="3"/>
  <c r="S14" i="3"/>
  <c r="S27" i="3" s="1"/>
  <c r="S13" i="3"/>
  <c r="K13" i="3"/>
  <c r="K27" i="3" l="1"/>
  <c r="M26" i="4"/>
  <c r="P38" i="4"/>
  <c r="N38" i="4"/>
  <c r="AS14" i="4" s="1"/>
  <c r="L25" i="4"/>
  <c r="L26" i="4"/>
  <c r="L37" i="4"/>
  <c r="AR8" i="4"/>
  <c r="AR9" i="4"/>
  <c r="AR10" i="4"/>
  <c r="AR11" i="4"/>
  <c r="AR12" i="4"/>
  <c r="AR7" i="4"/>
  <c r="AX8" i="4"/>
  <c r="AX9" i="4"/>
  <c r="AX10" i="4"/>
  <c r="AX11" i="4"/>
  <c r="AX12" i="4"/>
  <c r="AX7" i="4"/>
  <c r="BD8" i="4"/>
  <c r="BD9" i="4"/>
  <c r="BD10" i="4"/>
  <c r="BD11" i="4"/>
  <c r="BD12" i="4"/>
  <c r="BD13" i="4"/>
  <c r="BD7" i="4"/>
  <c r="L30" i="4"/>
  <c r="L18" i="4"/>
  <c r="AR14" i="4" l="1"/>
  <c r="AT14" i="4" s="1"/>
  <c r="AU14" i="4" s="1"/>
  <c r="BJ14" i="4" s="1"/>
  <c r="AG13" i="4"/>
  <c r="AF13" i="4"/>
  <c r="AF25" i="4" s="1"/>
  <c r="AE13" i="4"/>
  <c r="AD13" i="4"/>
  <c r="AD25" i="4" s="1"/>
  <c r="Y13" i="4"/>
  <c r="X13" i="4"/>
  <c r="X25" i="4" s="1"/>
  <c r="W13" i="4"/>
  <c r="V13" i="4"/>
  <c r="V25" i="4" s="1"/>
  <c r="Q13" i="4"/>
  <c r="P13" i="4"/>
  <c r="P25" i="4" s="1"/>
  <c r="O13" i="4"/>
  <c r="N13" i="4"/>
  <c r="N25" i="4" s="1"/>
  <c r="AJ12" i="4"/>
  <c r="AG12" i="4"/>
  <c r="AF12" i="4"/>
  <c r="AE12" i="4"/>
  <c r="AD12" i="4"/>
  <c r="AC12" i="4"/>
  <c r="AB12" i="4"/>
  <c r="AB24" i="4" s="1"/>
  <c r="Y12" i="4"/>
  <c r="X12" i="4"/>
  <c r="W12" i="4"/>
  <c r="W37" i="4" s="1"/>
  <c r="V12" i="4"/>
  <c r="U12" i="4"/>
  <c r="U37" i="4" s="1"/>
  <c r="Q12" i="4"/>
  <c r="Q37" i="4" s="1"/>
  <c r="P12" i="4"/>
  <c r="O12" i="4"/>
  <c r="O37" i="4" s="1"/>
  <c r="N12" i="4"/>
  <c r="M12" i="4"/>
  <c r="M37" i="4" s="1"/>
  <c r="L12" i="4"/>
  <c r="AJ11" i="4"/>
  <c r="AG11" i="4"/>
  <c r="AG23" i="4" s="1"/>
  <c r="AF11" i="4"/>
  <c r="AE11" i="4"/>
  <c r="AD11" i="4"/>
  <c r="AC11" i="4"/>
  <c r="AC23" i="4" s="1"/>
  <c r="AB11" i="4"/>
  <c r="Y11" i="4"/>
  <c r="X11" i="4"/>
  <c r="W11" i="4"/>
  <c r="W23" i="4" s="1"/>
  <c r="V11" i="4"/>
  <c r="U11" i="4"/>
  <c r="T11" i="4"/>
  <c r="Q11" i="4"/>
  <c r="Q23" i="4" s="1"/>
  <c r="P11" i="4"/>
  <c r="O11" i="4"/>
  <c r="N11" i="4"/>
  <c r="M11" i="4"/>
  <c r="M23" i="4" s="1"/>
  <c r="L11" i="4"/>
  <c r="AJ10" i="4"/>
  <c r="AG10" i="4"/>
  <c r="AG35" i="4" s="1"/>
  <c r="AF10" i="4"/>
  <c r="AE10" i="4"/>
  <c r="AE35" i="4" s="1"/>
  <c r="AD10" i="4"/>
  <c r="AC10" i="4"/>
  <c r="AC35" i="4" s="1"/>
  <c r="AB10" i="4"/>
  <c r="Y10" i="4"/>
  <c r="Y35" i="4" s="1"/>
  <c r="X10" i="4"/>
  <c r="W10" i="4"/>
  <c r="W35" i="4" s="1"/>
  <c r="V10" i="4"/>
  <c r="U10" i="4"/>
  <c r="U35" i="4" s="1"/>
  <c r="T10" i="4"/>
  <c r="Q10" i="4"/>
  <c r="Q35" i="4" s="1"/>
  <c r="P10" i="4"/>
  <c r="O10" i="4"/>
  <c r="O35" i="4" s="1"/>
  <c r="N10" i="4"/>
  <c r="M10" i="4"/>
  <c r="M35" i="4" s="1"/>
  <c r="L10" i="4"/>
  <c r="AJ9" i="4"/>
  <c r="AG9" i="4"/>
  <c r="AG21" i="4" s="1"/>
  <c r="AF9" i="4"/>
  <c r="AE9" i="4"/>
  <c r="AD9" i="4"/>
  <c r="AC9" i="4"/>
  <c r="AC21" i="4" s="1"/>
  <c r="AB9" i="4"/>
  <c r="Y9" i="4"/>
  <c r="X9" i="4"/>
  <c r="W9" i="4"/>
  <c r="W21" i="4" s="1"/>
  <c r="V9" i="4"/>
  <c r="U9" i="4"/>
  <c r="T9" i="4"/>
  <c r="Q9" i="4"/>
  <c r="Q21" i="4" s="1"/>
  <c r="P9" i="4"/>
  <c r="O9" i="4"/>
  <c r="N9" i="4"/>
  <c r="M9" i="4"/>
  <c r="M21" i="4" s="1"/>
  <c r="L9" i="4"/>
  <c r="AJ8" i="4"/>
  <c r="AG8" i="4"/>
  <c r="AG33" i="4" s="1"/>
  <c r="AF8" i="4"/>
  <c r="AE8" i="4"/>
  <c r="AE33" i="4" s="1"/>
  <c r="AD8" i="4"/>
  <c r="AC8" i="4"/>
  <c r="AC33" i="4" s="1"/>
  <c r="AB8" i="4"/>
  <c r="Y8" i="4"/>
  <c r="Y33" i="4" s="1"/>
  <c r="X8" i="4"/>
  <c r="W8" i="4"/>
  <c r="W33" i="4" s="1"/>
  <c r="V8" i="4"/>
  <c r="U8" i="4"/>
  <c r="U33" i="4" s="1"/>
  <c r="T8" i="4"/>
  <c r="Q8" i="4"/>
  <c r="Q33" i="4" s="1"/>
  <c r="P8" i="4"/>
  <c r="O8" i="4"/>
  <c r="O33" i="4" s="1"/>
  <c r="N8" i="4"/>
  <c r="M8" i="4"/>
  <c r="M33" i="4" s="1"/>
  <c r="L8" i="4"/>
  <c r="AJ7" i="4"/>
  <c r="AG7" i="4"/>
  <c r="AG19" i="4" s="1"/>
  <c r="AF7" i="4"/>
  <c r="AF19" i="4" s="1"/>
  <c r="AE7" i="4"/>
  <c r="AD7" i="4"/>
  <c r="AC7" i="4"/>
  <c r="AC19" i="4" s="1"/>
  <c r="AB7" i="4"/>
  <c r="AB19" i="4" s="1"/>
  <c r="Y7" i="4"/>
  <c r="X7" i="4"/>
  <c r="W7" i="4"/>
  <c r="W19" i="4" s="1"/>
  <c r="V7" i="4"/>
  <c r="V19" i="4" s="1"/>
  <c r="U7" i="4"/>
  <c r="T7" i="4"/>
  <c r="Q7" i="4"/>
  <c r="Q19" i="4" s="1"/>
  <c r="P7" i="4"/>
  <c r="P19" i="4" s="1"/>
  <c r="O7" i="4"/>
  <c r="N7" i="4"/>
  <c r="M7" i="4"/>
  <c r="M19" i="4" s="1"/>
  <c r="L7" i="4"/>
  <c r="L19" i="4" s="1"/>
  <c r="AJ6" i="4"/>
  <c r="AG6" i="4"/>
  <c r="AF6" i="4"/>
  <c r="AF30" i="4" s="1"/>
  <c r="AE6" i="4"/>
  <c r="AD6" i="4"/>
  <c r="AD30" i="4" s="1"/>
  <c r="AC6" i="4"/>
  <c r="AC18" i="4" s="1"/>
  <c r="AB6" i="4"/>
  <c r="Y6" i="4"/>
  <c r="X6" i="4"/>
  <c r="X30" i="4" s="1"/>
  <c r="W6" i="4"/>
  <c r="W18" i="4" s="1"/>
  <c r="V6" i="4"/>
  <c r="V30" i="4" s="1"/>
  <c r="U6" i="4"/>
  <c r="T6" i="4"/>
  <c r="T30" i="4" s="1"/>
  <c r="Q6" i="4"/>
  <c r="Q18" i="4" s="1"/>
  <c r="P6" i="4"/>
  <c r="O6" i="4"/>
  <c r="N6" i="4"/>
  <c r="N30" i="4" s="1"/>
  <c r="M6" i="4"/>
  <c r="M18" i="4" s="1"/>
  <c r="L6" i="4"/>
  <c r="O31" i="4" l="1"/>
  <c r="O30" i="4"/>
  <c r="U31" i="4"/>
  <c r="U30" i="4"/>
  <c r="AY6" i="4" s="1"/>
  <c r="Y31" i="4"/>
  <c r="Y30" i="4"/>
  <c r="AE31" i="4"/>
  <c r="AE30" i="4"/>
  <c r="AG31" i="4"/>
  <c r="AG30" i="4"/>
  <c r="BJ6" i="4"/>
  <c r="N32" i="4"/>
  <c r="N19" i="4"/>
  <c r="T32" i="4"/>
  <c r="T19" i="4"/>
  <c r="X32" i="4"/>
  <c r="X19" i="4"/>
  <c r="AD32" i="4"/>
  <c r="AD19" i="4"/>
  <c r="L34" i="4"/>
  <c r="L21" i="4"/>
  <c r="N34" i="4"/>
  <c r="N21" i="4"/>
  <c r="P34" i="4"/>
  <c r="P21" i="4"/>
  <c r="T34" i="4"/>
  <c r="T21" i="4"/>
  <c r="V34" i="4"/>
  <c r="V21" i="4"/>
  <c r="X34" i="4"/>
  <c r="X21" i="4"/>
  <c r="AB34" i="4"/>
  <c r="AB21" i="4"/>
  <c r="AD34" i="4"/>
  <c r="AD21" i="4"/>
  <c r="AF34" i="4"/>
  <c r="AF21" i="4"/>
  <c r="L36" i="4"/>
  <c r="L23" i="4"/>
  <c r="N36" i="4"/>
  <c r="N23" i="4"/>
  <c r="P36" i="4"/>
  <c r="P23" i="4"/>
  <c r="T36" i="4"/>
  <c r="T23" i="4"/>
  <c r="V36" i="4"/>
  <c r="V23" i="4"/>
  <c r="X36" i="4"/>
  <c r="X23" i="4"/>
  <c r="AB36" i="4"/>
  <c r="AB23" i="4"/>
  <c r="AD36" i="4"/>
  <c r="AD23" i="4"/>
  <c r="AF36" i="4"/>
  <c r="AF23" i="4"/>
  <c r="Y37" i="4"/>
  <c r="Y24" i="4"/>
  <c r="AC37" i="4"/>
  <c r="AC24" i="4"/>
  <c r="AE37" i="4"/>
  <c r="AE24" i="4"/>
  <c r="AG37" i="4"/>
  <c r="AG24" i="4"/>
  <c r="O18" i="4"/>
  <c r="U18" i="4"/>
  <c r="Y18" i="4"/>
  <c r="AE18" i="4"/>
  <c r="O20" i="4"/>
  <c r="U20" i="4"/>
  <c r="Y20" i="4"/>
  <c r="AE20" i="4"/>
  <c r="O22" i="4"/>
  <c r="U22" i="4"/>
  <c r="Y22" i="4"/>
  <c r="AE22" i="4"/>
  <c r="O24" i="4"/>
  <c r="U24" i="4"/>
  <c r="T31" i="4"/>
  <c r="AD31" i="4"/>
  <c r="P32" i="4"/>
  <c r="AB32" i="4"/>
  <c r="M31" i="4"/>
  <c r="M30" i="4"/>
  <c r="Q31" i="4"/>
  <c r="Q30" i="4"/>
  <c r="W31" i="4"/>
  <c r="W30" i="4"/>
  <c r="AC31" i="4"/>
  <c r="AC30" i="4"/>
  <c r="L31" i="4"/>
  <c r="P31" i="4"/>
  <c r="V31" i="4"/>
  <c r="AB31" i="4"/>
  <c r="BE7" i="4" s="1"/>
  <c r="AF31" i="4"/>
  <c r="AF18" i="4"/>
  <c r="BM6" i="4"/>
  <c r="M32" i="4"/>
  <c r="O32" i="4"/>
  <c r="Q32" i="4"/>
  <c r="U32" i="4"/>
  <c r="W32" i="4"/>
  <c r="Y32" i="4"/>
  <c r="AC32" i="4"/>
  <c r="AE32" i="4"/>
  <c r="AG32" i="4"/>
  <c r="L33" i="4"/>
  <c r="L20" i="4"/>
  <c r="N33" i="4"/>
  <c r="N20" i="4"/>
  <c r="P33" i="4"/>
  <c r="P20" i="4"/>
  <c r="T33" i="4"/>
  <c r="T20" i="4"/>
  <c r="V33" i="4"/>
  <c r="V20" i="4"/>
  <c r="X33" i="4"/>
  <c r="X20" i="4"/>
  <c r="AB33" i="4"/>
  <c r="AB20" i="4"/>
  <c r="AD33" i="4"/>
  <c r="AD20" i="4"/>
  <c r="AF33" i="4"/>
  <c r="AF20" i="4"/>
  <c r="M34" i="4"/>
  <c r="O34" i="4"/>
  <c r="Q34" i="4"/>
  <c r="U34" i="4"/>
  <c r="W34" i="4"/>
  <c r="Y34" i="4"/>
  <c r="AC34" i="4"/>
  <c r="AE34" i="4"/>
  <c r="AG34" i="4"/>
  <c r="L35" i="4"/>
  <c r="L22" i="4"/>
  <c r="N35" i="4"/>
  <c r="N22" i="4"/>
  <c r="P35" i="4"/>
  <c r="P22" i="4"/>
  <c r="T35" i="4"/>
  <c r="AY11" i="4" s="1"/>
  <c r="T22" i="4"/>
  <c r="V35" i="4"/>
  <c r="V22" i="4"/>
  <c r="X35" i="4"/>
  <c r="X22" i="4"/>
  <c r="AB35" i="4"/>
  <c r="AB22" i="4"/>
  <c r="AD35" i="4"/>
  <c r="AD22" i="4"/>
  <c r="AF35" i="4"/>
  <c r="AF22" i="4"/>
  <c r="M36" i="4"/>
  <c r="O36" i="4"/>
  <c r="Q36" i="4"/>
  <c r="U36" i="4"/>
  <c r="W36" i="4"/>
  <c r="Y36" i="4"/>
  <c r="AC36" i="4"/>
  <c r="AE36" i="4"/>
  <c r="AG36" i="4"/>
  <c r="L24" i="4"/>
  <c r="N37" i="4"/>
  <c r="N24" i="4"/>
  <c r="P37" i="4"/>
  <c r="P24" i="4"/>
  <c r="T24" i="4"/>
  <c r="V37" i="4"/>
  <c r="V24" i="4"/>
  <c r="X37" i="4"/>
  <c r="X24" i="4"/>
  <c r="AD37" i="4"/>
  <c r="AD24" i="4"/>
  <c r="AF37" i="4"/>
  <c r="M25" i="4"/>
  <c r="O25" i="4"/>
  <c r="Q25" i="4"/>
  <c r="U25" i="4"/>
  <c r="W25" i="4"/>
  <c r="Y25" i="4"/>
  <c r="AC25" i="4"/>
  <c r="AE25" i="4"/>
  <c r="AG25" i="4"/>
  <c r="N18" i="4"/>
  <c r="P18" i="4"/>
  <c r="T18" i="4"/>
  <c r="V18" i="4"/>
  <c r="X18" i="4"/>
  <c r="AB18" i="4"/>
  <c r="AD18" i="4"/>
  <c r="AG18" i="4"/>
  <c r="O19" i="4"/>
  <c r="U19" i="4"/>
  <c r="Y19" i="4"/>
  <c r="AE19" i="4"/>
  <c r="M20" i="4"/>
  <c r="Q20" i="4"/>
  <c r="W20" i="4"/>
  <c r="AC20" i="4"/>
  <c r="AG20" i="4"/>
  <c r="O21" i="4"/>
  <c r="U21" i="4"/>
  <c r="Y21" i="4"/>
  <c r="AE21" i="4"/>
  <c r="M22" i="4"/>
  <c r="Q22" i="4"/>
  <c r="W22" i="4"/>
  <c r="AC22" i="4"/>
  <c r="AG22" i="4"/>
  <c r="O23" i="4"/>
  <c r="U23" i="4"/>
  <c r="Y23" i="4"/>
  <c r="AE23" i="4"/>
  <c r="M24" i="4"/>
  <c r="Q24" i="4"/>
  <c r="W24" i="4"/>
  <c r="AF24" i="4"/>
  <c r="P30" i="4"/>
  <c r="AB30" i="4"/>
  <c r="BE6" i="4" s="1"/>
  <c r="N31" i="4"/>
  <c r="X31" i="4"/>
  <c r="L32" i="4"/>
  <c r="AS8" i="4" s="1"/>
  <c r="V32" i="4"/>
  <c r="AF32" i="4"/>
  <c r="BF7" i="4" l="1"/>
  <c r="BD6" i="4"/>
  <c r="BF6" i="4" s="1"/>
  <c r="BG6" i="4" s="1"/>
  <c r="BG7" i="4" s="1"/>
  <c r="BM7" i="4" s="1"/>
  <c r="AR6" i="4"/>
  <c r="BE11" i="4"/>
  <c r="AS11" i="4"/>
  <c r="AT11" i="4" s="1"/>
  <c r="AX6" i="4"/>
  <c r="AZ6" i="4" s="1"/>
  <c r="BA6" i="4" s="1"/>
  <c r="BE13" i="4"/>
  <c r="BF13" i="4" s="1"/>
  <c r="AY13" i="4"/>
  <c r="AZ13" i="4" s="1"/>
  <c r="AS13" i="4"/>
  <c r="BE9" i="4"/>
  <c r="AY9" i="4"/>
  <c r="AS9" i="4"/>
  <c r="AS7" i="4"/>
  <c r="AT7" i="4" s="1"/>
  <c r="AY7" i="4"/>
  <c r="AZ11" i="4"/>
  <c r="BF9" i="4"/>
  <c r="AT9" i="4"/>
  <c r="AT8" i="4"/>
  <c r="BE8" i="4"/>
  <c r="BF8" i="4" s="1"/>
  <c r="AS6" i="4"/>
  <c r="BE12" i="4"/>
  <c r="BF12" i="4" s="1"/>
  <c r="AY12" i="4"/>
  <c r="AZ12" i="4" s="1"/>
  <c r="AS12" i="4"/>
  <c r="BE10" i="4"/>
  <c r="AY10" i="4"/>
  <c r="AS10" i="4"/>
  <c r="AY8" i="4"/>
  <c r="AT13" i="4" l="1"/>
  <c r="AT10" i="4"/>
  <c r="AZ8" i="4"/>
  <c r="AZ7" i="4"/>
  <c r="BA7" i="4" s="1"/>
  <c r="AZ9" i="4"/>
  <c r="BF11" i="4"/>
  <c r="AZ10" i="4"/>
  <c r="AT12" i="4"/>
  <c r="BG8" i="4"/>
  <c r="BF10" i="4"/>
  <c r="AT6" i="4"/>
  <c r="AU6" i="4" s="1"/>
  <c r="AU7" i="4" s="1"/>
  <c r="BA8" i="4" l="1"/>
  <c r="BA9" i="4" s="1"/>
  <c r="BA10" i="4" s="1"/>
  <c r="BA11" i="4" s="1"/>
  <c r="BA12" i="4" s="1"/>
  <c r="BA13" i="4" s="1"/>
  <c r="BG9" i="4"/>
  <c r="BM8" i="4"/>
  <c r="AU8" i="4"/>
  <c r="BJ7" i="4"/>
  <c r="AU9" i="4" l="1"/>
  <c r="BJ8" i="4"/>
  <c r="BG10" i="4"/>
  <c r="BM9" i="4"/>
  <c r="BG11" i="4" l="1"/>
  <c r="BM10" i="4"/>
  <c r="AU10" i="4"/>
  <c r="BJ9" i="4"/>
  <c r="AU11" i="4" l="1"/>
  <c r="BJ10" i="4"/>
  <c r="BG12" i="4"/>
  <c r="BM11" i="4"/>
  <c r="BG13" i="4" l="1"/>
  <c r="BM13" i="4" s="1"/>
  <c r="BM12" i="4"/>
  <c r="AU12" i="4"/>
  <c r="BJ11" i="4"/>
  <c r="AU13" i="4" l="1"/>
  <c r="BJ12" i="4"/>
  <c r="P8" i="3" l="1"/>
  <c r="O7" i="3"/>
  <c r="M6" i="3"/>
  <c r="M11" i="3"/>
  <c r="N9" i="3"/>
  <c r="M7" i="3"/>
  <c r="L10" i="3"/>
  <c r="K7" i="3"/>
  <c r="X13" i="3"/>
  <c r="W13" i="3"/>
  <c r="V13" i="3"/>
  <c r="U13" i="3"/>
  <c r="T13" i="3"/>
  <c r="X12" i="3"/>
  <c r="W12" i="3"/>
  <c r="V12" i="3"/>
  <c r="U12" i="3"/>
  <c r="T12" i="3"/>
  <c r="S12" i="3"/>
  <c r="X11" i="3"/>
  <c r="W11" i="3"/>
  <c r="V11" i="3"/>
  <c r="U11" i="3"/>
  <c r="T11" i="3"/>
  <c r="S11" i="3"/>
  <c r="X10" i="3"/>
  <c r="W10" i="3"/>
  <c r="V10" i="3"/>
  <c r="U10" i="3"/>
  <c r="T10" i="3"/>
  <c r="S10" i="3"/>
  <c r="X9" i="3"/>
  <c r="W9" i="3"/>
  <c r="V9" i="3"/>
  <c r="U9" i="3"/>
  <c r="T9" i="3"/>
  <c r="S9" i="3"/>
  <c r="X8" i="3"/>
  <c r="W8" i="3"/>
  <c r="V8" i="3"/>
  <c r="U8" i="3"/>
  <c r="T8" i="3"/>
  <c r="S8" i="3"/>
  <c r="X7" i="3"/>
  <c r="W7" i="3"/>
  <c r="V7" i="3"/>
  <c r="U7" i="3"/>
  <c r="T7" i="3"/>
  <c r="S7" i="3"/>
  <c r="X6" i="3"/>
  <c r="W6" i="3"/>
  <c r="V6" i="3"/>
  <c r="U6" i="3"/>
  <c r="T6" i="3"/>
  <c r="S6" i="3"/>
  <c r="P13" i="3"/>
  <c r="O13" i="3"/>
  <c r="N13" i="3"/>
  <c r="M13" i="3"/>
  <c r="L13" i="3"/>
  <c r="P12" i="3"/>
  <c r="O12" i="3"/>
  <c r="N12" i="3"/>
  <c r="M12" i="3"/>
  <c r="L12" i="3"/>
  <c r="K12" i="3"/>
  <c r="K39" i="3" s="1"/>
  <c r="P11" i="3"/>
  <c r="O11" i="3"/>
  <c r="N11" i="3"/>
  <c r="L11" i="3"/>
  <c r="K11" i="3"/>
  <c r="P10" i="3"/>
  <c r="O10" i="3"/>
  <c r="N10" i="3"/>
  <c r="M10" i="3"/>
  <c r="K10" i="3"/>
  <c r="P9" i="3"/>
  <c r="O9" i="3"/>
  <c r="M9" i="3"/>
  <c r="L9" i="3"/>
  <c r="K9" i="3"/>
  <c r="O8" i="3"/>
  <c r="N8" i="3"/>
  <c r="M8" i="3"/>
  <c r="L8" i="3"/>
  <c r="K8" i="3"/>
  <c r="P7" i="3"/>
  <c r="N7" i="3"/>
  <c r="L7" i="3"/>
  <c r="P6" i="3"/>
  <c r="O6" i="3"/>
  <c r="N6" i="3"/>
  <c r="L6" i="3"/>
  <c r="K6" i="3"/>
  <c r="P33" i="3"/>
  <c r="L27" i="3" l="1"/>
  <c r="N27" i="3"/>
  <c r="P27" i="3"/>
  <c r="U27" i="3"/>
  <c r="W27" i="3"/>
  <c r="M27" i="3"/>
  <c r="O27" i="3"/>
  <c r="S39" i="3"/>
  <c r="S26" i="3"/>
  <c r="T27" i="3"/>
  <c r="V27" i="3"/>
  <c r="X27" i="3"/>
  <c r="G26" i="2"/>
  <c r="H26" i="2" s="1"/>
  <c r="G25" i="2"/>
  <c r="H25" i="2" s="1"/>
  <c r="G24" i="2"/>
  <c r="H24" i="2" s="1"/>
  <c r="G23" i="2"/>
  <c r="H23" i="2" s="1"/>
  <c r="G22" i="2"/>
  <c r="H22" i="2" s="1"/>
  <c r="G10" i="2"/>
  <c r="G9" i="2"/>
  <c r="G8" i="2"/>
  <c r="F8" i="2"/>
  <c r="G7" i="2"/>
  <c r="F7" i="2"/>
  <c r="G6" i="2"/>
  <c r="F6" i="2"/>
  <c r="G5" i="2"/>
  <c r="F5" i="2"/>
  <c r="AG13" i="3"/>
  <c r="AA12" i="3"/>
  <c r="AG12" i="3" s="1"/>
  <c r="AA11" i="3"/>
  <c r="AG11" i="3" s="1"/>
  <c r="AA10" i="3"/>
  <c r="AA9" i="3"/>
  <c r="AA8" i="3"/>
  <c r="AA7" i="3"/>
  <c r="AA6" i="3"/>
  <c r="X19" i="3"/>
  <c r="T19" i="3"/>
  <c r="N19" i="3"/>
  <c r="AP14" i="3" l="1"/>
  <c r="AK14" i="3"/>
  <c r="AQ14" i="3"/>
  <c r="AJ14" i="3"/>
  <c r="AG6" i="3"/>
  <c r="AG10" i="3"/>
  <c r="AG7" i="3"/>
  <c r="AG9" i="3"/>
  <c r="AG8" i="3"/>
  <c r="AV6" i="3"/>
  <c r="L33" i="3"/>
  <c r="V33" i="3"/>
  <c r="K34" i="3"/>
  <c r="M34" i="3"/>
  <c r="L34" i="3"/>
  <c r="N34" i="3"/>
  <c r="P34" i="3"/>
  <c r="V34" i="3"/>
  <c r="L36" i="3"/>
  <c r="N22" i="3"/>
  <c r="P36" i="3"/>
  <c r="T36" i="3"/>
  <c r="V36" i="3"/>
  <c r="X22" i="3"/>
  <c r="L38" i="3"/>
  <c r="N24" i="3"/>
  <c r="P38" i="3"/>
  <c r="T38" i="3"/>
  <c r="V38" i="3"/>
  <c r="X24" i="3"/>
  <c r="L26" i="3"/>
  <c r="N26" i="3"/>
  <c r="P26" i="3"/>
  <c r="T26" i="3"/>
  <c r="AP13" i="3" s="1"/>
  <c r="V26" i="3"/>
  <c r="X26" i="3"/>
  <c r="X20" i="3"/>
  <c r="N35" i="3"/>
  <c r="T21" i="3"/>
  <c r="X35" i="3"/>
  <c r="N37" i="3"/>
  <c r="T23" i="3"/>
  <c r="X37" i="3"/>
  <c r="N39" i="3"/>
  <c r="T25" i="3"/>
  <c r="X39" i="3"/>
  <c r="O34" i="3"/>
  <c r="S34" i="3"/>
  <c r="U34" i="3"/>
  <c r="L35" i="3"/>
  <c r="P35" i="3"/>
  <c r="V35" i="3"/>
  <c r="L37" i="3"/>
  <c r="P37" i="3"/>
  <c r="V37" i="3"/>
  <c r="L39" i="3"/>
  <c r="P39" i="3"/>
  <c r="V39" i="3"/>
  <c r="N21" i="3"/>
  <c r="X21" i="3"/>
  <c r="T22" i="3"/>
  <c r="N23" i="3"/>
  <c r="X23" i="3"/>
  <c r="T24" i="3"/>
  <c r="N25" i="3"/>
  <c r="X25" i="3"/>
  <c r="N32" i="3"/>
  <c r="X32" i="3"/>
  <c r="T33" i="3"/>
  <c r="X34" i="3"/>
  <c r="T35" i="3"/>
  <c r="N36" i="3"/>
  <c r="X36" i="3"/>
  <c r="T37" i="3"/>
  <c r="N38" i="3"/>
  <c r="X38" i="3"/>
  <c r="T39" i="3"/>
  <c r="AQ13" i="3" s="1"/>
  <c r="N20" i="3"/>
  <c r="T20" i="3"/>
  <c r="T32" i="3"/>
  <c r="N33" i="3"/>
  <c r="X33" i="3"/>
  <c r="T34" i="3"/>
  <c r="K33" i="3"/>
  <c r="K32" i="3"/>
  <c r="M33" i="3"/>
  <c r="M32" i="3"/>
  <c r="O33" i="3"/>
  <c r="O32" i="3"/>
  <c r="S33" i="3"/>
  <c r="S32" i="3"/>
  <c r="U33" i="3"/>
  <c r="U32" i="3"/>
  <c r="W33" i="3"/>
  <c r="W32" i="3"/>
  <c r="W34" i="3"/>
  <c r="W20" i="3"/>
  <c r="K35" i="3"/>
  <c r="K21" i="3"/>
  <c r="M35" i="3"/>
  <c r="M21" i="3"/>
  <c r="O35" i="3"/>
  <c r="O21" i="3"/>
  <c r="S35" i="3"/>
  <c r="S21" i="3"/>
  <c r="U35" i="3"/>
  <c r="U21" i="3"/>
  <c r="W35" i="3"/>
  <c r="W21" i="3"/>
  <c r="K36" i="3"/>
  <c r="K22" i="3"/>
  <c r="M36" i="3"/>
  <c r="M22" i="3"/>
  <c r="O36" i="3"/>
  <c r="O22" i="3"/>
  <c r="S36" i="3"/>
  <c r="S22" i="3"/>
  <c r="U36" i="3"/>
  <c r="U22" i="3"/>
  <c r="W36" i="3"/>
  <c r="W22" i="3"/>
  <c r="K37" i="3"/>
  <c r="K23" i="3"/>
  <c r="M37" i="3"/>
  <c r="M23" i="3"/>
  <c r="O37" i="3"/>
  <c r="O23" i="3"/>
  <c r="S37" i="3"/>
  <c r="S23" i="3"/>
  <c r="AP10" i="3" s="1"/>
  <c r="U37" i="3"/>
  <c r="U23" i="3"/>
  <c r="W37" i="3"/>
  <c r="W23" i="3"/>
  <c r="K38" i="3"/>
  <c r="K24" i="3"/>
  <c r="M38" i="3"/>
  <c r="M24" i="3"/>
  <c r="O38" i="3"/>
  <c r="O24" i="3"/>
  <c r="S38" i="3"/>
  <c r="S24" i="3"/>
  <c r="U38" i="3"/>
  <c r="U24" i="3"/>
  <c r="W38" i="3"/>
  <c r="W24" i="3"/>
  <c r="K25" i="3"/>
  <c r="M39" i="3"/>
  <c r="M25" i="3"/>
  <c r="O39" i="3"/>
  <c r="O25" i="3"/>
  <c r="S25" i="3"/>
  <c r="U39" i="3"/>
  <c r="U25" i="3"/>
  <c r="W39" i="3"/>
  <c r="W25" i="3"/>
  <c r="K26" i="3"/>
  <c r="M26" i="3"/>
  <c r="O26" i="3"/>
  <c r="U26" i="3"/>
  <c r="W26" i="3"/>
  <c r="K19" i="3"/>
  <c r="M19" i="3"/>
  <c r="O19" i="3"/>
  <c r="S19" i="3"/>
  <c r="U19" i="3"/>
  <c r="W19" i="3"/>
  <c r="K20" i="3"/>
  <c r="M20" i="3"/>
  <c r="O20" i="3"/>
  <c r="S20" i="3"/>
  <c r="U20" i="3"/>
  <c r="L19" i="3"/>
  <c r="P19" i="3"/>
  <c r="V19" i="3"/>
  <c r="L20" i="3"/>
  <c r="P20" i="3"/>
  <c r="V20" i="3"/>
  <c r="L21" i="3"/>
  <c r="P21" i="3"/>
  <c r="V21" i="3"/>
  <c r="L22" i="3"/>
  <c r="P22" i="3"/>
  <c r="V22" i="3"/>
  <c r="L23" i="3"/>
  <c r="P23" i="3"/>
  <c r="V23" i="3"/>
  <c r="L24" i="3"/>
  <c r="P24" i="3"/>
  <c r="V24" i="3"/>
  <c r="L25" i="3"/>
  <c r="P25" i="3"/>
  <c r="V25" i="3"/>
  <c r="L32" i="3"/>
  <c r="P32" i="3"/>
  <c r="V32" i="3"/>
  <c r="AL14" i="3" l="1"/>
  <c r="AR13" i="3"/>
  <c r="AR14" i="3"/>
  <c r="AP11" i="3"/>
  <c r="AJ11" i="3"/>
  <c r="AJ10" i="3"/>
  <c r="AP7" i="3"/>
  <c r="AJ13" i="3"/>
  <c r="AJ7" i="3"/>
  <c r="AP9" i="3"/>
  <c r="AJ9" i="3"/>
  <c r="AP8" i="3"/>
  <c r="AJ8" i="3"/>
  <c r="I28" i="2"/>
  <c r="I24" i="2"/>
  <c r="M26" i="2"/>
  <c r="N26" i="2" s="1"/>
  <c r="M22" i="2"/>
  <c r="N22" i="2" s="1"/>
  <c r="I25" i="2"/>
  <c r="AP12" i="3"/>
  <c r="AJ12" i="3"/>
  <c r="I26" i="2"/>
  <c r="I22" i="2"/>
  <c r="I27" i="2"/>
  <c r="AK8" i="3"/>
  <c r="AQ8" i="3"/>
  <c r="AJ6" i="3"/>
  <c r="AK13" i="3"/>
  <c r="AQ12" i="3"/>
  <c r="AK12" i="3"/>
  <c r="AQ11" i="3"/>
  <c r="AK11" i="3"/>
  <c r="AQ10" i="3"/>
  <c r="AK10" i="3"/>
  <c r="AQ9" i="3"/>
  <c r="AK9" i="3"/>
  <c r="AQ7" i="3"/>
  <c r="AK7" i="3"/>
  <c r="AR7" i="3"/>
  <c r="AS7" i="3" s="1"/>
  <c r="AP6" i="3"/>
  <c r="AL8" i="3"/>
  <c r="AQ6" i="3"/>
  <c r="AK6" i="3"/>
  <c r="DQ40" i="2" l="1"/>
  <c r="DQ45" i="2"/>
  <c r="CW45" i="2"/>
  <c r="BI45" i="2"/>
  <c r="BS45" i="2"/>
  <c r="BI40" i="2"/>
  <c r="CW40" i="2"/>
  <c r="BS40" i="2"/>
  <c r="AY40" i="2"/>
  <c r="AO45" i="2"/>
  <c r="AO40" i="2"/>
  <c r="AY45" i="2"/>
  <c r="U45" i="2"/>
  <c r="U40" i="2"/>
  <c r="I40" i="2"/>
  <c r="K40" i="2"/>
  <c r="I45" i="2"/>
  <c r="K45" i="2"/>
  <c r="H45" i="2"/>
  <c r="H40" i="2"/>
  <c r="F40" i="2"/>
  <c r="F45" i="2"/>
  <c r="D45" i="2"/>
  <c r="D40" i="2"/>
  <c r="G45" i="2"/>
  <c r="G40" i="2"/>
  <c r="J45" i="2"/>
  <c r="J40" i="2"/>
  <c r="M21" i="2"/>
  <c r="M20" i="2"/>
  <c r="N20" i="2" s="1"/>
  <c r="M27" i="2"/>
  <c r="BH45" i="2"/>
  <c r="BH40" i="2"/>
  <c r="AX40" i="2"/>
  <c r="AN40" i="2"/>
  <c r="T45" i="2"/>
  <c r="AX45" i="2"/>
  <c r="CV40" i="2"/>
  <c r="CV45" i="2"/>
  <c r="T40" i="2"/>
  <c r="BR45" i="2"/>
  <c r="AN45" i="2"/>
  <c r="BR40" i="2"/>
  <c r="DP40" i="2"/>
  <c r="DP45" i="2"/>
  <c r="M24" i="2"/>
  <c r="N24" i="2" s="1"/>
  <c r="M25" i="2"/>
  <c r="N25" i="2" s="1"/>
  <c r="I20" i="2"/>
  <c r="N21" i="2"/>
  <c r="I21" i="2"/>
  <c r="I23" i="2"/>
  <c r="M23" i="2"/>
  <c r="N23" i="2" s="1"/>
  <c r="AR8" i="3"/>
  <c r="AS8" i="3" s="1"/>
  <c r="AR9" i="3"/>
  <c r="AR10" i="3"/>
  <c r="AR11" i="3"/>
  <c r="AR12" i="3"/>
  <c r="AL9" i="3"/>
  <c r="AL10" i="3"/>
  <c r="AL11" i="3"/>
  <c r="AL12" i="3"/>
  <c r="AL13" i="3"/>
  <c r="AR6" i="3"/>
  <c r="AL6" i="3"/>
  <c r="AM6" i="3" s="1"/>
  <c r="AL7" i="3"/>
  <c r="E45" i="2" l="1"/>
  <c r="E40" i="2"/>
  <c r="N27" i="2"/>
  <c r="M28" i="2"/>
  <c r="N28" i="2" s="1"/>
  <c r="C40" i="2"/>
  <c r="C45" i="2"/>
  <c r="B40" i="2"/>
  <c r="B45" i="2"/>
  <c r="AS9" i="3"/>
  <c r="AS10" i="3" s="1"/>
  <c r="AS11" i="3" s="1"/>
  <c r="AS12" i="3" s="1"/>
  <c r="AS13" i="3" s="1"/>
  <c r="AS14" i="3" s="1"/>
  <c r="AM7" i="3"/>
  <c r="DG45" i="2" l="1"/>
  <c r="CM45" i="2"/>
  <c r="CC45" i="2"/>
  <c r="DG40" i="2"/>
  <c r="CM40" i="2"/>
  <c r="CC40" i="2"/>
  <c r="AD40" i="2"/>
  <c r="EA45" i="2"/>
  <c r="EA40" i="2"/>
  <c r="DZ45" i="2"/>
  <c r="AD45" i="2"/>
  <c r="CB45" i="2"/>
  <c r="DF40" i="2"/>
  <c r="CL45" i="2"/>
  <c r="DZ40" i="2"/>
  <c r="DF45" i="2"/>
  <c r="CB40" i="2"/>
  <c r="CL40" i="2"/>
  <c r="AM8" i="3"/>
  <c r="AV7" i="3"/>
  <c r="AM9" i="3" l="1"/>
  <c r="AV8" i="3"/>
  <c r="AM10" i="3" l="1"/>
  <c r="AV9" i="3"/>
  <c r="AM11" i="3" l="1"/>
  <c r="AV10" i="3"/>
  <c r="AM12" i="3" l="1"/>
  <c r="AV11" i="3"/>
  <c r="AM13" i="3" l="1"/>
  <c r="AV12" i="3"/>
  <c r="AV13" i="3" l="1"/>
  <c r="AM14" i="3"/>
  <c r="AV14" i="3" s="1"/>
  <c r="AF40" i="2"/>
  <c r="AH40" i="2"/>
  <c r="AJ40" i="2"/>
  <c r="AL40" i="2"/>
  <c r="AF45" i="2"/>
  <c r="AH45" i="2"/>
  <c r="AJ45" i="2"/>
  <c r="AL45" i="2"/>
  <c r="AI40" i="2"/>
  <c r="AM40" i="2"/>
  <c r="AI45" i="2"/>
  <c r="AM45" i="2"/>
  <c r="AG40" i="2"/>
  <c r="AK40" i="2"/>
  <c r="AG45" i="2"/>
  <c r="AK45" i="2"/>
  <c r="AQ40" i="2"/>
  <c r="AS40" i="2"/>
  <c r="AU40" i="2"/>
  <c r="AW40" i="2"/>
  <c r="AQ45" i="2"/>
  <c r="AS45" i="2"/>
  <c r="AU45" i="2"/>
  <c r="AW45" i="2"/>
  <c r="AP40" i="2"/>
  <c r="AR40" i="2"/>
  <c r="AT40" i="2"/>
  <c r="AV40" i="2"/>
  <c r="AP45" i="2"/>
  <c r="AR45" i="2"/>
  <c r="AT45" i="2"/>
  <c r="AV45" i="2"/>
  <c r="BA40" i="2"/>
  <c r="BC40" i="2"/>
  <c r="BE40" i="2"/>
  <c r="BG40" i="2"/>
  <c r="BA45" i="2"/>
  <c r="BC45" i="2"/>
  <c r="BE45" i="2"/>
  <c r="BG45" i="2"/>
  <c r="AZ40" i="2"/>
  <c r="BB40" i="2"/>
  <c r="BD40" i="2"/>
  <c r="BF40" i="2"/>
  <c r="AZ45" i="2"/>
  <c r="BB45" i="2"/>
  <c r="BD45" i="2"/>
  <c r="BF45" i="2"/>
  <c r="BK40" i="2"/>
  <c r="BM40" i="2"/>
  <c r="BO40" i="2"/>
  <c r="BQ40" i="2"/>
  <c r="BK45" i="2"/>
  <c r="BM45" i="2"/>
  <c r="BO45" i="2"/>
  <c r="BQ45" i="2"/>
  <c r="BJ40" i="2"/>
  <c r="BL40" i="2"/>
  <c r="BN40" i="2"/>
  <c r="BP40" i="2"/>
  <c r="BJ45" i="2"/>
  <c r="BL45" i="2"/>
  <c r="BN45" i="2"/>
  <c r="BP45" i="2"/>
  <c r="BU40" i="2"/>
  <c r="BW40" i="2"/>
  <c r="BY40" i="2"/>
  <c r="CA40" i="2"/>
  <c r="BU45" i="2"/>
  <c r="BW45" i="2"/>
  <c r="BY45" i="2"/>
  <c r="CA45" i="2"/>
  <c r="CA57" i="2"/>
  <c r="BT40" i="2"/>
  <c r="BV40" i="2"/>
  <c r="BX40" i="2"/>
  <c r="BZ40" i="2"/>
  <c r="BT45" i="2"/>
  <c r="BV45" i="2"/>
  <c r="BX45" i="2"/>
  <c r="BZ45" i="2"/>
  <c r="CE40" i="2"/>
  <c r="CG40" i="2"/>
  <c r="CI40" i="2"/>
  <c r="CK40" i="2"/>
  <c r="CE45" i="2"/>
  <c r="CG45" i="2"/>
  <c r="CI45" i="2"/>
  <c r="CK45" i="2"/>
  <c r="CK57" i="2"/>
  <c r="CD40" i="2"/>
  <c r="CF40" i="2"/>
  <c r="CH40" i="2"/>
  <c r="CJ40" i="2"/>
  <c r="CD45" i="2"/>
  <c r="CF45" i="2"/>
  <c r="CH45" i="2"/>
  <c r="CJ45" i="2"/>
  <c r="V40" i="2"/>
  <c r="X40" i="2"/>
  <c r="Z40" i="2"/>
  <c r="AB40" i="2"/>
  <c r="V45" i="2"/>
  <c r="X45" i="2"/>
  <c r="Z45" i="2"/>
  <c r="AB45" i="2"/>
  <c r="Y40" i="2"/>
  <c r="AC40" i="2"/>
  <c r="Y45" i="2"/>
  <c r="AC45" i="2"/>
  <c r="AC57" i="2"/>
  <c r="W40" i="2"/>
  <c r="AA40" i="2"/>
  <c r="W45" i="2"/>
  <c r="AA45" i="2"/>
  <c r="CN40" i="2"/>
  <c r="CP40" i="2"/>
  <c r="CR40" i="2"/>
  <c r="CT40" i="2"/>
  <c r="CN45" i="2"/>
  <c r="CP45" i="2"/>
  <c r="CR45" i="2"/>
  <c r="CT45" i="2"/>
  <c r="CO40" i="2"/>
  <c r="CQ40" i="2"/>
  <c r="CS40" i="2"/>
  <c r="CU40" i="2"/>
  <c r="CO45" i="2"/>
  <c r="CQ45" i="2"/>
  <c r="CS45" i="2"/>
  <c r="CU45" i="2"/>
  <c r="CX40" i="2"/>
  <c r="CZ40" i="2"/>
  <c r="DB40" i="2"/>
  <c r="DD40" i="2"/>
  <c r="CX45" i="2"/>
  <c r="CZ45" i="2"/>
  <c r="DB45" i="2"/>
  <c r="DD45" i="2"/>
  <c r="CY40" i="2"/>
  <c r="DA40" i="2"/>
  <c r="DC40" i="2"/>
  <c r="DE40" i="2"/>
  <c r="CY45" i="2"/>
  <c r="DA45" i="2"/>
  <c r="DC45" i="2"/>
  <c r="DE45" i="2"/>
  <c r="DE57" i="2"/>
  <c r="DS40" i="2"/>
  <c r="DU40" i="2"/>
  <c r="DW40" i="2"/>
  <c r="DY40" i="2"/>
  <c r="DS45" i="2"/>
  <c r="DU45" i="2"/>
  <c r="DW45" i="2"/>
  <c r="DY45" i="2"/>
  <c r="DY57" i="2"/>
  <c r="DR40" i="2"/>
  <c r="DT40" i="2"/>
  <c r="DV40" i="2"/>
  <c r="DX40" i="2"/>
  <c r="DR45" i="2"/>
  <c r="DT45" i="2"/>
  <c r="DV45" i="2"/>
  <c r="DX45" i="2"/>
  <c r="DH40" i="2"/>
  <c r="DJ40" i="2"/>
  <c r="DL40" i="2"/>
  <c r="DN40" i="2"/>
  <c r="DH45" i="2"/>
  <c r="DJ45" i="2"/>
  <c r="DL45" i="2"/>
  <c r="DN45" i="2"/>
  <c r="DI40" i="2"/>
  <c r="DK40" i="2"/>
  <c r="DM40" i="2"/>
  <c r="DO40" i="2"/>
  <c r="DI45" i="2"/>
  <c r="DK45" i="2"/>
  <c r="DM45" i="2"/>
  <c r="DO45" i="2"/>
  <c r="M40" i="2"/>
  <c r="O40" i="2"/>
  <c r="Q40" i="2"/>
  <c r="S40" i="2"/>
  <c r="M45" i="2"/>
  <c r="O45" i="2"/>
  <c r="Q45" i="2"/>
  <c r="S45" i="2"/>
  <c r="L40" i="2"/>
  <c r="N40" i="2"/>
  <c r="P40" i="2"/>
  <c r="R40" i="2"/>
  <c r="L45" i="2"/>
  <c r="N45" i="2"/>
  <c r="P45" i="2"/>
  <c r="R45" i="2"/>
  <c r="I51" i="2" l="1"/>
  <c r="H51" i="2"/>
  <c r="F51" i="2"/>
  <c r="E51" i="2"/>
  <c r="D51" i="2"/>
  <c r="G51" i="2"/>
  <c r="C51" i="2"/>
  <c r="B51" i="2"/>
  <c r="B52" i="2" l="1"/>
  <c r="V52" i="2"/>
  <c r="AD57" i="2" s="1"/>
  <c r="CN52" i="2"/>
  <c r="CV57" i="2" s="1"/>
  <c r="CX52" i="2"/>
  <c r="DF57" i="2" s="1"/>
  <c r="CD52" i="2"/>
  <c r="CL57" i="2" s="1"/>
  <c r="BT52" i="2"/>
  <c r="CB57" i="2" s="1"/>
  <c r="DR52" i="2"/>
  <c r="DZ57" i="2" s="1"/>
  <c r="EA57" i="2" s="1"/>
  <c r="AP52" i="2"/>
  <c r="AZ52" i="2"/>
  <c r="BJ52" i="2"/>
  <c r="CT57" i="2"/>
  <c r="CS57" i="2" s="1"/>
  <c r="CR57" i="2" s="1"/>
  <c r="CQ57" i="2" s="1"/>
  <c r="CP57" i="2" s="1"/>
  <c r="CO57" i="2" s="1"/>
  <c r="CN57" i="2" s="1"/>
  <c r="AF52" i="2"/>
  <c r="DH52" i="2"/>
  <c r="AB57" i="2" l="1"/>
  <c r="AA57" i="2" s="1"/>
  <c r="Z57" i="2" s="1"/>
  <c r="Y57" i="2" s="1"/>
  <c r="X57" i="2" s="1"/>
  <c r="W57" i="2" s="1"/>
  <c r="V57" i="2" s="1"/>
  <c r="DX57" i="2"/>
  <c r="DW57" i="2" s="1"/>
  <c r="DV57" i="2" s="1"/>
  <c r="DU57" i="2" s="1"/>
  <c r="DT57" i="2" s="1"/>
  <c r="DS57" i="2" s="1"/>
  <c r="DR57" i="2" s="1"/>
  <c r="CJ57" i="2"/>
  <c r="CI57" i="2" s="1"/>
  <c r="CH57" i="2" s="1"/>
  <c r="CG57" i="2" s="1"/>
  <c r="CF57" i="2" s="1"/>
  <c r="CE57" i="2" s="1"/>
  <c r="CD57" i="2" s="1"/>
  <c r="R57" i="2"/>
  <c r="Q57" i="2" s="1"/>
  <c r="P57" i="2" s="1"/>
  <c r="O57" i="2" s="1"/>
  <c r="N57" i="2" s="1"/>
  <c r="M57" i="2" s="1"/>
  <c r="L57" i="2" s="1"/>
  <c r="T57" i="2"/>
  <c r="AL57" i="2"/>
  <c r="AK57" i="2" s="1"/>
  <c r="AJ57" i="2" s="1"/>
  <c r="AI57" i="2" s="1"/>
  <c r="AH57" i="2" s="1"/>
  <c r="AG57" i="2" s="1"/>
  <c r="AF57" i="2" s="1"/>
  <c r="AN57" i="2"/>
  <c r="BP57" i="2"/>
  <c r="BO57" i="2" s="1"/>
  <c r="BN57" i="2" s="1"/>
  <c r="BM57" i="2" s="1"/>
  <c r="BL57" i="2" s="1"/>
  <c r="BK57" i="2" s="1"/>
  <c r="BJ57" i="2" s="1"/>
  <c r="BR57" i="2"/>
  <c r="AV57" i="2"/>
  <c r="AU57" i="2" s="1"/>
  <c r="AT57" i="2" s="1"/>
  <c r="AS57" i="2" s="1"/>
  <c r="AR57" i="2" s="1"/>
  <c r="AQ57" i="2" s="1"/>
  <c r="AP57" i="2" s="1"/>
  <c r="AX57" i="2"/>
  <c r="DD57" i="2"/>
  <c r="DC57" i="2" s="1"/>
  <c r="DB57" i="2" s="1"/>
  <c r="DA57" i="2" s="1"/>
  <c r="CZ57" i="2" s="1"/>
  <c r="CY57" i="2" s="1"/>
  <c r="CX57" i="2" s="1"/>
  <c r="BZ57" i="2"/>
  <c r="BY57" i="2" s="1"/>
  <c r="BX57" i="2" s="1"/>
  <c r="BW57" i="2" s="1"/>
  <c r="BV57" i="2" s="1"/>
  <c r="BU57" i="2" s="1"/>
  <c r="BT57" i="2" s="1"/>
  <c r="H57" i="2"/>
  <c r="G57" i="2" s="1"/>
  <c r="F57" i="2" s="1"/>
  <c r="E57" i="2" s="1"/>
  <c r="D57" i="2" s="1"/>
  <c r="C57" i="2" s="1"/>
  <c r="B57" i="2" s="1"/>
  <c r="J57" i="2"/>
  <c r="DN57" i="2"/>
  <c r="DM57" i="2" s="1"/>
  <c r="DL57" i="2" s="1"/>
  <c r="DK57" i="2" s="1"/>
  <c r="DJ57" i="2" s="1"/>
  <c r="DI57" i="2" s="1"/>
  <c r="DH57" i="2" s="1"/>
  <c r="DP57" i="2"/>
  <c r="BF57" i="2"/>
  <c r="BE57" i="2" s="1"/>
  <c r="BD57" i="2" s="1"/>
  <c r="BC57" i="2" s="1"/>
  <c r="BB57" i="2" s="1"/>
  <c r="BA57" i="2" s="1"/>
  <c r="AZ57" i="2" s="1"/>
  <c r="BH57" i="2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 guid="{6F4F4417-86D8-4D46-8738-EC2FD3A85BCB}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guid="{9DAD0B36-4411-491E-9724-03A332EEED01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guid="{F3DB43C6-A5C8-4505-ADDA-52B79A625AD1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guid="{7AF9B9D2-FFD9-4A12-B76D-06046D8538C7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guid="{188B21CC-453B-4D4A-B6DC-505B89576542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guid="{3558B5A7-BC59-4A41-B8FE-BA6DDDE629F8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guid="{EC2F6DD5-4DC7-40F1-9F40-34B270D81CC8}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  <author>ABS</author>
  </authors>
  <commentList>
    <comment ref="C5" authorId="0" guid="{6107912D-2AA9-4846-A859-7E917DBD6774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guid="{F586834A-E759-4ECF-8194-E7663D8DA04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guid="{840DF0AC-45BA-4980-81B6-4F87608B213B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guid="{452571C7-33B3-438C-B370-E19ED288952D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guid="{ED75A709-DB09-4AC2-9EC7-AE31C02A29D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  <author>Wu, Su</author>
  </authors>
  <commentList>
    <comment ref="D5" authorId="0" guid="{7771EBA9-F842-4AF8-AC1D-6A3099B2B327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guid="{4EF33752-CD98-4097-A03D-96AC00B439EB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guid="{9A56FD15-6EF9-4E6E-AB6F-03295C9A025A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guid="{D32208A9-A0D1-4AF3-8C62-44386337FEFE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 guid="{B65DAFD1-6226-4283-A0E7-09A8499B0292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72" authorId="2" guid="{565D9117-7BC5-4A3A-989E-EB8B87C6FDCD}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May 2015 expected for release on 13/08/2015</t>
        </r>
      </text>
    </comment>
  </commentList>
</comments>
</file>

<file path=xl/sharedStrings.xml><?xml version="1.0" encoding="utf-8"?>
<sst xmlns="http://schemas.openxmlformats.org/spreadsheetml/2006/main" count="813" uniqueCount="155">
  <si>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</si>
  <si>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</si>
  <si>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</si>
  <si>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</si>
  <si>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</si>
  <si>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</si>
  <si>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</si>
  <si>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</si>
  <si>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</si>
  <si>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</si>
  <si>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</si>
  <si>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</si>
  <si>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</si>
  <si>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</si>
  <si>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</si>
  <si>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</si>
  <si>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</si>
  <si>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</si>
  <si>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</si>
  <si>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</si>
  <si>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</si>
  <si>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</si>
  <si>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</si>
  <si>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</si>
  <si>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</si>
  <si>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</si>
  <si>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</si>
  <si>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</si>
  <si>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</si>
  <si>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</si>
  <si>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</si>
  <si>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</si>
  <si>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</si>
  <si>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</si>
  <si>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</si>
  <si>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</si>
  <si>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</si>
  <si>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</si>
  <si>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</si>
  <si>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</si>
  <si>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</si>
  <si>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</si>
  <si>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</si>
  <si>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</si>
  <si>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</si>
  <si>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</si>
  <si>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</si>
  <si>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</si>
  <si>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</si>
  <si>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</si>
  <si>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</si>
  <si>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</si>
  <si>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</si>
  <si>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</si>
  <si>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</si>
  <si>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</si>
  <si>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</si>
  <si>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</si>
  <si>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</si>
  <si>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</si>
  <si>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</si>
  <si>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</si>
  <si>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</si>
  <si>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</si>
  <si>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</si>
  <si>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</si>
  <si>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</si>
  <si>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ActewAGL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</si>
  <si>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</si>
  <si>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</si>
  <si>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</si>
  <si>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</si>
  <si>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</si>
  <si>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</si>
  <si>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</si>
  <si>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</si>
  <si>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United Energy</t>
  </si>
  <si>
    <t>Financial year</t>
  </si>
  <si>
    <t>Constant price investments</t>
  </si>
  <si>
    <t>DRAB0105</t>
  </si>
  <si>
    <t>Constant price retirements</t>
  </si>
  <si>
    <t>DRAB0106</t>
  </si>
  <si>
    <t>Average annual depreciation rate</t>
  </si>
  <si>
    <t>DRAB0101</t>
  </si>
  <si>
    <t>DRAB0103</t>
  </si>
  <si>
    <t>Annual depreciation rate</t>
  </si>
  <si>
    <t>Real capital stock at end of period</t>
  </si>
  <si>
    <t>2013/14</t>
  </si>
  <si>
    <t>Annual series - year ending on 31 March</t>
  </si>
  <si>
    <t>Year ending on 31 March</t>
  </si>
  <si>
    <t>Adjusted year ending on March 31</t>
  </si>
  <si>
    <t>Earnings; Persons; Full Time; Adult; Ordinary time earnings ;  Electricity, Gas, Water and Waste Services ;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</si>
  <si>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</si>
  <si>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</si>
  <si>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</si>
  <si>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</si>
  <si>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</si>
  <si>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</si>
  <si>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</si>
  <si>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</si>
  <si>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AWOTE index</t>
  </si>
  <si>
    <t>$</t>
  </si>
  <si>
    <t>RATIO</t>
  </si>
  <si>
    <t>Biannual</t>
  </si>
  <si>
    <t>A2719023T</t>
  </si>
  <si>
    <t>5204.0 Australian system of national accounts</t>
  </si>
  <si>
    <t>Table 63</t>
  </si>
  <si>
    <t>ABS price indexes</t>
  </si>
  <si>
    <t>Total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</si>
  <si>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</si>
  <si>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</si>
  <si>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</si>
  <si>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</si>
  <si>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</si>
  <si>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</si>
  <si>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</t>
  </si>
  <si>
    <t>Constant-price capital stock (including capital good price index construction)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</si>
  <si>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</si>
  <si>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</si>
  <si>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</si>
  <si>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</si>
  <si>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2012-13 As base year</t>
  </si>
  <si>
    <t>Annual series - Financial year</t>
  </si>
  <si>
    <t>Cumulative CGPI Index rebased to 2012/13 (=1)</t>
  </si>
  <si>
    <t>Inverse of the Cumulative  CGPI index</t>
  </si>
  <si>
    <t>Annual series - Calendar year</t>
  </si>
  <si>
    <t>6302.0 Average Weekly Earnings, Australia</t>
  </si>
  <si>
    <t>Source document</t>
  </si>
  <si>
    <t>6427.0 Producer Price Indexes, Australia</t>
  </si>
  <si>
    <t xml:space="preserve">Table 25. </t>
  </si>
  <si>
    <t>Table 24.</t>
  </si>
  <si>
    <t>Table 22.</t>
  </si>
  <si>
    <t>Table 10G.</t>
  </si>
  <si>
    <t>Tables 1, 2, 3, 4 and 10.</t>
  </si>
  <si>
    <t>TasNetworks</t>
  </si>
  <si>
    <t>AusNet Services</t>
  </si>
  <si>
    <t>6345.0 Wage Price Index, Australia</t>
  </si>
  <si>
    <t>Table 9b.</t>
  </si>
  <si>
    <t>Ausgrid</t>
  </si>
  <si>
    <t>http://www.abs.gov.au/AUSSTATS/abs@.nsf/DetailsPage/6427.0Mar%202015?OpenDocument</t>
  </si>
  <si>
    <t>Web link</t>
  </si>
  <si>
    <t>Access date</t>
  </si>
  <si>
    <t>http://www.abs.gov.au/AUSSTATS/abs@.nsf/DetailsPage/6345.0Mar%202015?OpenDocument</t>
  </si>
  <si>
    <t>http://www.abs.gov.au/AUSSTATS/abs@.nsf/DetailsPage/6302.0Nov%202014?OpenDocument</t>
  </si>
  <si>
    <t>2014 (to November)</t>
  </si>
  <si>
    <t>01/04/2013 - 31/03/2014</t>
  </si>
  <si>
    <t>Note: Reference year for the chain volume measure is 2012-13 (2013/14 data)</t>
  </si>
  <si>
    <t>Constant price 2012/13 base</t>
  </si>
  <si>
    <t>Source: DNSP RIN data - Table 4.1 Total RAB asset values; unit of measurement: $'000</t>
  </si>
  <si>
    <t>2012/13 going forward/backward</t>
  </si>
  <si>
    <t>http://www.abs.gov.au/AUSSTATS/abs@.nsf/DetailsPage/5204.02013-14?OpenDocument</t>
  </si>
  <si>
    <t>Note: 2014 calendar year value can't determined without figures to 2015 financial year.</t>
  </si>
  <si>
    <t>2014/15</t>
  </si>
  <si>
    <t>2014/2015</t>
  </si>
  <si>
    <t>fred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</si>
</sst>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  <numFmt numFmtId="171" formatCode="_-&quot;$&quot;* #,##0_-;\-&quot;$&quot;* #,##0_-;_-&quot;$&quot;* &quot;-&quot;??_-;_-@_-"/>
  </numFmts>
  <fonts count="2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53">
    <xf numFmtId="0" fontId="0" fillId="0" borderId="0" xfId="0"/>
    <xf numFmtId="165" fontId="1" fillId="0" borderId="0" xfId="0" applyNumberFormat="1" applyFont="1" applyAlignment="1"/>
    <xf numFmtId="0" fontId="0" fillId="0" borderId="0" xfId="0" applyAlignment="1">
      <alignment wrapText="1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3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2" fontId="7" fillId="0" borderId="0" xfId="0" applyNumberFormat="1" applyFont="1" applyFill="1"/>
    <xf numFmtId="165" fontId="5" fillId="0" borderId="0" xfId="2" applyNumberFormat="1" applyFont="1" applyAlignment="1"/>
    <xf numFmtId="0" fontId="7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2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168" fontId="7" fillId="0" borderId="0" xfId="0" applyNumberFormat="1" applyFont="1" applyAlignment="1">
      <alignment vertical="top"/>
    </xf>
    <xf numFmtId="167" fontId="7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 wrapText="1"/>
    </xf>
    <xf numFmtId="167" fontId="9" fillId="0" borderId="0" xfId="0" applyNumberFormat="1" applyFont="1"/>
    <xf numFmtId="0" fontId="7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7" fontId="6" fillId="0" borderId="0" xfId="0" applyNumberFormat="1" applyFont="1"/>
    <xf numFmtId="167" fontId="6" fillId="0" borderId="0" xfId="0" applyNumberFormat="1" applyFont="1" applyAlignment="1">
      <alignment horizontal="right" wrapText="1"/>
    </xf>
    <xf numFmtId="169" fontId="5" fillId="0" borderId="0" xfId="0" applyNumberFormat="1" applyFont="1" applyAlignment="1"/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1" xfId="0" applyFont="1" applyFill="1" applyBorder="1"/>
    <xf numFmtId="4" fontId="0" fillId="0" borderId="0" xfId="0" applyNumberFormat="1"/>
    <xf numFmtId="10" fontId="7" fillId="0" borderId="1" xfId="0" applyNumberFormat="1" applyFont="1" applyFill="1" applyBorder="1"/>
    <xf numFmtId="10" fontId="7" fillId="0" borderId="0" xfId="0" applyNumberFormat="1" applyFont="1"/>
    <xf numFmtId="0" fontId="0" fillId="0" borderId="0" xfId="0" applyAlignment="1">
      <alignment vertical="top" wrapText="1"/>
    </xf>
    <xf numFmtId="165" fontId="16" fillId="0" borderId="0" xfId="0" applyNumberFormat="1" applyFont="1" applyAlignment="1"/>
    <xf numFmtId="169" fontId="7" fillId="0" borderId="0" xfId="0" applyNumberFormat="1" applyFont="1" applyFill="1"/>
    <xf numFmtId="169" fontId="7" fillId="0" borderId="0" xfId="0" applyNumberFormat="1" applyFont="1" applyFill="1" applyAlignment="1">
      <alignment wrapText="1"/>
    </xf>
    <xf numFmtId="169" fontId="5" fillId="0" borderId="0" xfId="0" applyNumberFormat="1" applyFont="1" applyFill="1" applyAlignment="1">
      <alignment horizontal="right" vertical="top" wrapText="1"/>
    </xf>
    <xf numFmtId="169" fontId="5" fillId="0" borderId="0" xfId="0" applyNumberFormat="1" applyFont="1" applyFill="1" applyAlignment="1">
      <alignment horizontal="right"/>
    </xf>
    <xf numFmtId="169" fontId="7" fillId="0" borderId="0" xfId="0" applyNumberFormat="1" applyFont="1"/>
    <xf numFmtId="14" fontId="0" fillId="0" borderId="0" xfId="0" applyNumberFormat="1"/>
    <xf numFmtId="2" fontId="5" fillId="0" borderId="0" xfId="0" applyNumberFormat="1" applyFont="1" applyAlignment="1"/>
    <xf numFmtId="169" fontId="1" fillId="0" borderId="0" xfId="0" applyNumberFormat="1" applyFont="1" applyAlignment="1"/>
    <xf numFmtId="0" fontId="7" fillId="0" borderId="5" xfId="0" applyFont="1" applyBorder="1" applyAlignment="1">
      <alignment vertical="top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0" fontId="5" fillId="0" borderId="6" xfId="0" applyFont="1" applyBorder="1" applyAlignment="1">
      <alignment horizontal="right" vertical="top" wrapText="1"/>
    </xf>
    <xf numFmtId="0" fontId="8" fillId="0" borderId="5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5" fillId="0" borderId="6" xfId="0" applyFont="1" applyBorder="1" applyAlignment="1">
      <alignment horizontal="right"/>
    </xf>
    <xf numFmtId="0" fontId="5" fillId="0" borderId="0" xfId="0" applyFont="1" applyBorder="1" applyAlignment="1"/>
    <xf numFmtId="0" fontId="5" fillId="0" borderId="6" xfId="0" applyFont="1" applyBorder="1" applyAlignment="1"/>
    <xf numFmtId="164" fontId="8" fillId="0" borderId="5" xfId="0" applyNumberFormat="1" applyFont="1" applyBorder="1" applyAlignment="1"/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5" xfId="0" applyNumberFormat="1" applyFont="1" applyBorder="1" applyAlignment="1">
      <alignment horizontal="left"/>
    </xf>
    <xf numFmtId="0" fontId="7" fillId="0" borderId="6" xfId="0" applyFont="1" applyBorder="1"/>
    <xf numFmtId="164" fontId="5" fillId="0" borderId="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65" fontId="5" fillId="0" borderId="0" xfId="0" applyNumberFormat="1" applyFont="1" applyBorder="1" applyAlignment="1">
      <alignment vertical="top" wrapText="1"/>
    </xf>
    <xf numFmtId="166" fontId="5" fillId="0" borderId="6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166" fontId="5" fillId="0" borderId="0" xfId="0" applyNumberFormat="1" applyFont="1" applyBorder="1" applyAlignment="1">
      <alignment wrapText="1"/>
    </xf>
    <xf numFmtId="166" fontId="5" fillId="0" borderId="6" xfId="0" applyNumberFormat="1" applyFont="1" applyBorder="1" applyAlignment="1">
      <alignment wrapText="1"/>
    </xf>
    <xf numFmtId="14" fontId="5" fillId="0" borderId="7" xfId="0" applyNumberFormat="1" applyFont="1" applyBorder="1" applyAlignment="1">
      <alignment horizontal="left"/>
    </xf>
    <xf numFmtId="14" fontId="5" fillId="0" borderId="8" xfId="0" applyNumberFormat="1" applyFont="1" applyBorder="1" applyAlignment="1"/>
    <xf numFmtId="14" fontId="7" fillId="0" borderId="8" xfId="0" applyNumberFormat="1" applyFont="1" applyBorder="1"/>
    <xf numFmtId="14" fontId="5" fillId="0" borderId="9" xfId="0" applyNumberFormat="1" applyFont="1" applyBorder="1" applyAlignment="1"/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/>
    </xf>
    <xf numFmtId="0" fontId="5" fillId="0" borderId="5" xfId="0" applyFont="1" applyBorder="1" applyAlignment="1"/>
    <xf numFmtId="164" fontId="5" fillId="0" borderId="5" xfId="0" applyNumberFormat="1" applyFont="1" applyBorder="1" applyAlignment="1"/>
    <xf numFmtId="165" fontId="5" fillId="0" borderId="5" xfId="3" applyNumberFormat="1" applyFont="1" applyBorder="1" applyAlignment="1"/>
    <xf numFmtId="165" fontId="5" fillId="0" borderId="5" xfId="3" applyNumberFormat="1" applyFont="1" applyBorder="1" applyAlignment="1">
      <alignment vertical="top" wrapText="1"/>
    </xf>
    <xf numFmtId="0" fontId="7" fillId="0" borderId="5" xfId="0" applyFont="1" applyBorder="1" applyAlignment="1">
      <alignment wrapText="1"/>
    </xf>
    <xf numFmtId="14" fontId="5" fillId="0" borderId="7" xfId="0" applyNumberFormat="1" applyFont="1" applyBorder="1" applyAlignment="1"/>
    <xf numFmtId="0" fontId="6" fillId="0" borderId="2" xfId="0" applyFont="1" applyBorder="1"/>
    <xf numFmtId="0" fontId="6" fillId="0" borderId="3" xfId="0" applyFont="1" applyBorder="1"/>
    <xf numFmtId="165" fontId="8" fillId="0" borderId="3" xfId="3" applyNumberFormat="1" applyFont="1" applyBorder="1" applyAlignment="1"/>
    <xf numFmtId="0" fontId="6" fillId="0" borderId="4" xfId="0" applyFont="1" applyBorder="1"/>
    <xf numFmtId="0" fontId="17" fillId="0" borderId="0" xfId="0" applyFont="1"/>
    <xf numFmtId="0" fontId="18" fillId="0" borderId="5" xfId="0" applyFont="1" applyBorder="1" applyAlignment="1">
      <alignment wrapText="1"/>
    </xf>
    <xf numFmtId="165" fontId="19" fillId="0" borderId="0" xfId="0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66" fontId="19" fillId="0" borderId="6" xfId="0" applyNumberFormat="1" applyFont="1" applyBorder="1" applyAlignment="1">
      <alignment wrapText="1"/>
    </xf>
    <xf numFmtId="171" fontId="0" fillId="0" borderId="1" xfId="6" applyNumberFormat="1" applyFont="1" applyFill="1" applyBorder="1"/>
    <xf numFmtId="164" fontId="20" fillId="0" borderId="0" xfId="0" applyNumberFormat="1" applyFont="1" applyFill="1" applyBorder="1" applyAlignment="1">
      <alignment horizontal="left"/>
    </xf>
    <xf numFmtId="0" fontId="21" fillId="0" borderId="0" xfId="0" applyFont="1" applyFill="1" applyBorder="1"/>
    <xf numFmtId="0" fontId="7" fillId="0" borderId="0" xfId="0" applyNumberFormat="1" applyFont="1" applyFill="1"/>
    <xf numFmtId="4" fontId="7" fillId="0" borderId="1" xfId="0" applyNumberFormat="1" applyFont="1" applyFill="1" applyBorder="1"/>
    <xf numFmtId="4" fontId="0" fillId="0" borderId="1" xfId="0" applyNumberFormat="1" applyFill="1" applyBorder="1"/>
    <xf numFmtId="4" fontId="0" fillId="0" borderId="1" xfId="0" quotePrefix="1" applyNumberFormat="1" applyFill="1" applyBorder="1"/>
    <xf numFmtId="4" fontId="7" fillId="0" borderId="1" xfId="4" applyNumberFormat="1" applyFont="1" applyFill="1" applyBorder="1"/>
    <xf numFmtId="10" fontId="7" fillId="0" borderId="1" xfId="5" applyNumberFormat="1" applyFont="1" applyFill="1" applyBorder="1"/>
    <xf numFmtId="10" fontId="7" fillId="0" borderId="0" xfId="0" applyNumberFormat="1" applyFont="1" applyFill="1"/>
    <xf numFmtId="170" fontId="7" fillId="0" borderId="1" xfId="4" applyNumberFormat="1" applyFont="1" applyFill="1" applyBorder="1"/>
    <xf numFmtId="1" fontId="0" fillId="0" borderId="0" xfId="0" applyNumberFormat="1" applyFill="1"/>
    <xf numFmtId="165" fontId="5" fillId="0" borderId="0" xfId="0" applyNumberFormat="1" applyFont="1" applyFill="1" applyAlignment="1"/>
    <xf numFmtId="0" fontId="10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left"/>
    </xf>
    <xf numFmtId="165" fontId="13" fillId="0" borderId="0" xfId="0" applyNumberFormat="1" applyFont="1" applyFill="1" applyAlignment="1"/>
    <xf numFmtId="166" fontId="13" fillId="0" borderId="0" xfId="0" applyNumberFormat="1" applyFont="1" applyFill="1" applyAlignment="1"/>
    <xf numFmtId="166" fontId="16" fillId="0" borderId="0" xfId="0" applyNumberFormat="1" applyFont="1" applyFill="1" applyAlignment="1"/>
    <xf numFmtId="165" fontId="7" fillId="0" borderId="0" xfId="0" applyNumberFormat="1" applyFont="1" applyFill="1"/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3" applyFont="1" applyFill="1" applyAlignment="1">
      <alignment horizontal="right" vertical="top" wrapText="1"/>
    </xf>
    <xf numFmtId="0" fontId="5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165" fontId="5" fillId="0" borderId="0" xfId="3" applyNumberFormat="1" applyFont="1" applyFill="1" applyAlignment="1"/>
    <xf numFmtId="0" fontId="5" fillId="0" borderId="0" xfId="0" applyFont="1" applyFill="1" applyAlignment="1"/>
    <xf numFmtId="2" fontId="5" fillId="0" borderId="0" xfId="0" applyNumberFormat="1" applyFont="1" applyFill="1" applyAlignment="1"/>
    <xf numFmtId="0" fontId="5" fillId="0" borderId="0" xfId="0" applyFont="1" applyFill="1" applyAlignment="1">
      <alignment horizontal="right"/>
    </xf>
    <xf numFmtId="1" fontId="11" fillId="0" borderId="0" xfId="0" applyNumberFormat="1" applyFont="1" applyFill="1" applyAlignment="1">
      <alignment vertical="top" wrapText="1"/>
    </xf>
    <xf numFmtId="167" fontId="9" fillId="0" borderId="0" xfId="0" applyNumberFormat="1" applyFont="1" applyFill="1"/>
    <xf numFmtId="164" fontId="5" fillId="0" borderId="0" xfId="0" applyNumberFormat="1" applyFont="1" applyFill="1" applyAlignment="1"/>
    <xf numFmtId="165" fontId="0" fillId="0" borderId="0" xfId="0" applyNumberFormat="1" applyFill="1"/>
    <xf numFmtId="0" fontId="5" fillId="0" borderId="0" xfId="0" applyFont="1" applyFill="1" applyAlignment="1">
      <alignment wrapText="1"/>
    </xf>
    <xf numFmtId="169" fontId="5" fillId="0" borderId="0" xfId="0" applyNumberFormat="1" applyFont="1" applyFill="1" applyAlignment="1"/>
    <xf numFmtId="169" fontId="1" fillId="0" borderId="0" xfId="0" applyNumberFormat="1" applyFont="1" applyFill="1" applyAlignment="1"/>
  </cellXfs>
  <cellStyles count="7">
    <cellStyle name="Comma" xfId="4" builtinId="3"/>
    <cellStyle name="Currency" xfId="6" builtinId="4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revisionHeaders" Target="revisions/revisionHeader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07392"/>
        <c:axId val="98109312"/>
      </c:lineChart>
      <c:catAx>
        <c:axId val="98107392"/>
        <c:scaling>
          <c:orientation val="minMax"/>
        </c:scaling>
        <c:delete val="0"/>
        <c:axPos val="b"/>
        <c:majorTickMark val="out"/>
        <c:minorTickMark val="none"/>
        <c:tickLblPos val="nextTo"/>
        <c:crossAx val="98109312"/>
        <c:crosses val="autoZero"/>
        <c:auto val="1"/>
        <c:lblAlgn val="ctr"/>
        <c:lblOffset val="100"/>
        <c:noMultiLvlLbl val="0"/>
      </c:catAx>
      <c:valAx>
        <c:axId val="98109312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98107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A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Endeavour%20Energy%20(D)%202013-14%20-%20Economic%20Benchmarking%20RIN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4END20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05ENX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Energex%202013-14%20-%20Economic%20Benchmarking%20RIN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5ENX2015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06ERG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Ergon%20Energy%20(D)%202013-14%20-%20Economic%20Benchmarking%20RIN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6ERG2015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07ESS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Essential%20Energy%20(D)%202013-14%20-%20Economic%20Benchmarking%20RI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7ESS2015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08JEN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Jemena%202014%20-%20RIN%20response%20Benchmarking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09PC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Powercor%202014%20-%20RIN%20response%20Benchmarking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10SAP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SA%20Power%20Networks%202013-14%20-%20Economic%20Benchmarking%20RIN%20-%20Templates%20D14%20149038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0SAP2015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11SPD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AND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1AC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12TND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TasNetworks%20(D)%202013-14%20-%20Economic%20benchmarking%20RIN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2TND2015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13UED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United%20Energy%202014%20-%20RIN%20response%20Benchmarki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2AG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2AGD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2AGD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3CI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CitiPower%202014%20-%20Economic%20Benchmarking%20RIN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4E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4a. Assets (RAB) - Alternative"/>
      <sheetName val="5. Operational data"/>
      <sheetName val="6. Physical Assets"/>
      <sheetName val="7. Quality of services"/>
      <sheetName val="8. Operating environment"/>
      <sheetName val="10. Confidentiality"/>
    </sheetNames>
    <sheetDataSet>
      <sheetData sheetId="0"/>
      <sheetData sheetId="1"/>
      <sheetData sheetId="2"/>
      <sheetData sheetId="3"/>
      <sheetData sheetId="4">
        <row r="8">
          <cell r="D8">
            <v>505234.72765536292</v>
          </cell>
          <cell r="E8">
            <v>518879.1991290602</v>
          </cell>
          <cell r="F8">
            <v>542290.90434767224</v>
          </cell>
          <cell r="G8">
            <v>564270.37511732092</v>
          </cell>
          <cell r="H8">
            <v>587973.52291738708</v>
          </cell>
          <cell r="I8">
            <v>634842.7588857332</v>
          </cell>
          <cell r="J8">
            <v>692174.53406190907</v>
          </cell>
          <cell r="K8">
            <v>747939.45700115338</v>
          </cell>
        </row>
        <row r="10">
          <cell r="D10">
            <v>-23628.994719235827</v>
          </cell>
          <cell r="E10">
            <v>-25150.379587713338</v>
          </cell>
          <cell r="F10">
            <v>-26570.057343712524</v>
          </cell>
          <cell r="G10">
            <v>-28677.285890860141</v>
          </cell>
          <cell r="H10">
            <v>-30604.575188427232</v>
          </cell>
          <cell r="I10">
            <v>-33775.868383474903</v>
          </cell>
          <cell r="J10">
            <v>-37392.400414643591</v>
          </cell>
          <cell r="K10">
            <v>-41035.20893735627</v>
          </cell>
        </row>
        <row r="12">
          <cell r="D12">
            <v>23420.400071124997</v>
          </cell>
          <cell r="E12">
            <v>29528.094713099999</v>
          </cell>
          <cell r="F12">
            <v>35599.297561774998</v>
          </cell>
          <cell r="G12">
            <v>37286.541253426032</v>
          </cell>
          <cell r="H12">
            <v>66573.637705501053</v>
          </cell>
          <cell r="I12">
            <v>72571.430675276773</v>
          </cell>
          <cell r="J12">
            <v>69038.734914428816</v>
          </cell>
          <cell r="K12">
            <v>67720.427720247069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10123.76719807675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5295965.515804993</v>
          </cell>
        </row>
        <row r="15">
          <cell r="E15">
            <v>-228112.13052171684</v>
          </cell>
        </row>
        <row r="17">
          <cell r="E17">
            <v>455307.63873612997</v>
          </cell>
        </row>
        <row r="18">
          <cell r="E18">
            <v>-3182.8024534093638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5600128686.0574455</v>
          </cell>
        </row>
        <row r="15">
          <cell r="E15">
            <v>-203191251.37629557</v>
          </cell>
        </row>
        <row r="17">
          <cell r="E17">
            <v>380869901.81525284</v>
          </cell>
        </row>
        <row r="18">
          <cell r="E18">
            <v>-4912433.41566227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3602153.1389212674</v>
          </cell>
          <cell r="E8">
            <v>4077824.543622674</v>
          </cell>
          <cell r="F8">
            <v>4478653.8022167431</v>
          </cell>
          <cell r="G8">
            <v>4881562.091726996</v>
          </cell>
          <cell r="H8">
            <v>5369487.5426334003</v>
          </cell>
          <cell r="I8">
            <v>6151983.9738174444</v>
          </cell>
          <cell r="J8">
            <v>6789381.7689463487</v>
          </cell>
          <cell r="K8">
            <v>7346771.6551985685</v>
          </cell>
        </row>
        <row r="10">
          <cell r="D10">
            <v>-189543.66119932596</v>
          </cell>
          <cell r="E10">
            <v>-218173.33685974433</v>
          </cell>
          <cell r="F10">
            <v>-235433.58949920139</v>
          </cell>
          <cell r="G10">
            <v>-237981.33470929967</v>
          </cell>
          <cell r="H10">
            <v>-256163.5928741415</v>
          </cell>
          <cell r="I10">
            <v>-285010.67428890982</v>
          </cell>
          <cell r="J10">
            <v>-297614.30968967418</v>
          </cell>
          <cell r="K10">
            <v>-315582.87719955336</v>
          </cell>
        </row>
        <row r="12">
          <cell r="D12">
            <v>569144.26643979771</v>
          </cell>
          <cell r="E12">
            <v>532370.28730071255</v>
          </cell>
          <cell r="F12">
            <v>470609.55219715962</v>
          </cell>
          <cell r="G12">
            <v>632189.95788572717</v>
          </cell>
          <cell r="H12">
            <v>910975.07691779232</v>
          </cell>
          <cell r="I12">
            <v>745416.69694824854</v>
          </cell>
          <cell r="J12">
            <v>757590.59823429817</v>
          </cell>
          <cell r="K12">
            <v>775122.35744989489</v>
          </cell>
        </row>
        <row r="13">
          <cell r="D13">
            <v>-11273.364078918192</v>
          </cell>
          <cell r="E13">
            <v>-12866.610711292178</v>
          </cell>
          <cell r="F13">
            <v>-22162.594401695333</v>
          </cell>
          <cell r="G13">
            <v>-26857.755935680449</v>
          </cell>
          <cell r="H13">
            <v>-27493.242841711115</v>
          </cell>
          <cell r="I13">
            <v>-27869.293858555808</v>
          </cell>
          <cell r="J13">
            <v>-9858.6342417561282</v>
          </cell>
          <cell r="K13">
            <v>-26187.218883746682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7988755.4365374753</v>
          </cell>
        </row>
        <row r="15">
          <cell r="E15">
            <v>-337044.009323181</v>
          </cell>
        </row>
        <row r="17">
          <cell r="E17">
            <v>651391.32890145783</v>
          </cell>
        </row>
        <row r="18">
          <cell r="E18">
            <v>-22635.233558889529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8800381631.4253254</v>
          </cell>
        </row>
        <row r="15">
          <cell r="E15">
            <v>-311045112.82545865</v>
          </cell>
        </row>
        <row r="17">
          <cell r="E17">
            <v>551693995.17821014</v>
          </cell>
        </row>
        <row r="18">
          <cell r="E18">
            <v>-24141392.48149449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3897829.1164012584</v>
          </cell>
          <cell r="E8">
            <v>4259911.9209882431</v>
          </cell>
          <cell r="F8">
            <v>4615563.0021533296</v>
          </cell>
          <cell r="G8">
            <v>5004496.0316457516</v>
          </cell>
          <cell r="H8">
            <v>5373530.9071100373</v>
          </cell>
          <cell r="I8">
            <v>5885420.5173638314</v>
          </cell>
          <cell r="J8">
            <v>6458315.1769359838</v>
          </cell>
          <cell r="K8">
            <v>6867307.4208540479</v>
          </cell>
        </row>
        <row r="10">
          <cell r="D10">
            <v>-216175.83071588291</v>
          </cell>
          <cell r="E10">
            <v>-235733.19778959459</v>
          </cell>
          <cell r="F10">
            <v>-239053.96951500914</v>
          </cell>
          <cell r="G10">
            <v>-258020.20865722859</v>
          </cell>
          <cell r="H10">
            <v>-274505.82125736942</v>
          </cell>
          <cell r="I10">
            <v>-273028.29378705501</v>
          </cell>
          <cell r="J10">
            <v>-304003.02126971731</v>
          </cell>
          <cell r="K10">
            <v>-310820.88102857594</v>
          </cell>
        </row>
        <row r="12">
          <cell r="D12">
            <v>486827.91974075389</v>
          </cell>
          <cell r="E12">
            <v>521327.00099305884</v>
          </cell>
          <cell r="F12">
            <v>541157.21715842525</v>
          </cell>
          <cell r="G12">
            <v>551389.28207127284</v>
          </cell>
          <cell r="H12">
            <v>657497.76262056769</v>
          </cell>
          <cell r="I12">
            <v>662116.01284347859</v>
          </cell>
          <cell r="J12">
            <v>695492.75665752811</v>
          </cell>
          <cell r="K12">
            <v>675168.69842029945</v>
          </cell>
        </row>
        <row r="13">
          <cell r="D13">
            <v>-24724.59210664377</v>
          </cell>
          <cell r="E13">
            <v>-33884.572910489929</v>
          </cell>
          <cell r="F13">
            <v>-108870.08944229595</v>
          </cell>
          <cell r="G13">
            <v>-47945.249931408121</v>
          </cell>
          <cell r="H13">
            <v>-38398.03732488511</v>
          </cell>
          <cell r="I13">
            <v>-12177.562712485922</v>
          </cell>
          <cell r="J13">
            <v>-84538.871265336129</v>
          </cell>
          <cell r="K13">
            <v>-8054.2827782482218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7395283.6409888724</v>
          </cell>
        </row>
        <row r="15">
          <cell r="E15">
            <v>-327118.75480831484</v>
          </cell>
        </row>
        <row r="17">
          <cell r="E17">
            <v>613523.02217440377</v>
          </cell>
        </row>
        <row r="18">
          <cell r="E18">
            <v>-10212.273265345124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7900358244.8002653</v>
          </cell>
        </row>
        <row r="15">
          <cell r="E15">
            <v>-319517940.98491049</v>
          </cell>
        </row>
        <row r="17">
          <cell r="E17">
            <v>560997263.9858129</v>
          </cell>
        </row>
        <row r="18">
          <cell r="E18">
            <v>-7322650.3770611789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2551658.7267925474</v>
          </cell>
          <cell r="E8">
            <v>2839369.5598199512</v>
          </cell>
          <cell r="F8">
            <v>3236121.0804709401</v>
          </cell>
          <cell r="G8">
            <v>3644704.2338866303</v>
          </cell>
          <cell r="H8">
            <v>4235477.3012725161</v>
          </cell>
          <cell r="I8">
            <v>4725790.2241608128</v>
          </cell>
          <cell r="J8">
            <v>5292327.8421623604</v>
          </cell>
          <cell r="K8">
            <v>5978086.9657733236</v>
          </cell>
        </row>
        <row r="10">
          <cell r="D10">
            <v>-144797.46879202937</v>
          </cell>
          <cell r="E10">
            <v>-161489.02237662522</v>
          </cell>
          <cell r="F10">
            <v>-186763.11479156825</v>
          </cell>
          <cell r="G10">
            <v>-213120.53535783163</v>
          </cell>
          <cell r="H10">
            <v>-251161.21299550109</v>
          </cell>
          <cell r="I10">
            <v>-281644.9904020133</v>
          </cell>
          <cell r="J10">
            <v>-255775.8771628479</v>
          </cell>
          <cell r="K10">
            <v>-291970.30433921784</v>
          </cell>
        </row>
        <row r="12">
          <cell r="D12">
            <v>371225.19678173616</v>
          </cell>
          <cell r="E12">
            <v>464766.04228146106</v>
          </cell>
          <cell r="F12">
            <v>527550.65325261815</v>
          </cell>
          <cell r="G12">
            <v>637971.36356845207</v>
          </cell>
          <cell r="H12">
            <v>673439.12852133834</v>
          </cell>
          <cell r="I12">
            <v>727184.83153363678</v>
          </cell>
          <cell r="J12">
            <v>775495.1821153512</v>
          </cell>
          <cell r="K12">
            <v>656287.79288978584</v>
          </cell>
        </row>
        <row r="13">
          <cell r="D13">
            <v>-6813.8478983986743</v>
          </cell>
          <cell r="E13">
            <v>-6996.231623797823</v>
          </cell>
          <cell r="F13">
            <v>-7682.4277385581236</v>
          </cell>
          <cell r="G13">
            <v>-6958.2561747691552</v>
          </cell>
          <cell r="H13">
            <v>-9055.4334312151641</v>
          </cell>
          <cell r="I13">
            <v>-13461.620242464125</v>
          </cell>
          <cell r="J13">
            <v>-13335.140070812347</v>
          </cell>
          <cell r="K13">
            <v>-14926.482962621847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6423914.8096240861</v>
          </cell>
        </row>
        <row r="15">
          <cell r="E15">
            <v>-315572.23870378541</v>
          </cell>
        </row>
        <row r="17">
          <cell r="E17">
            <v>655583.37662913406</v>
          </cell>
        </row>
        <row r="18">
          <cell r="E18">
            <v>-150171.76485718167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ersion"/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L10">
            <v>787964.78274074348</v>
          </cell>
        </row>
        <row r="12">
          <cell r="L12">
            <v>-45342.765346326341</v>
          </cell>
        </row>
        <row r="15">
          <cell r="L15">
            <v>0</v>
          </cell>
        </row>
        <row r="16">
          <cell r="K16">
            <v>787964.78274074348</v>
          </cell>
          <cell r="T16">
            <v>13466103.355</v>
          </cell>
          <cell r="AC16">
            <v>1284615.0378351281</v>
          </cell>
          <cell r="AL16">
            <v>5295965.5158049921</v>
          </cell>
          <cell r="AU16">
            <v>7963793.207945127</v>
          </cell>
          <cell r="BD16">
            <v>7395283.6409888724</v>
          </cell>
          <cell r="BM16">
            <v>6432858.5021103006</v>
          </cell>
          <cell r="BV16">
            <v>885337.19972336292</v>
          </cell>
          <cell r="CE16">
            <v>2355031.7294502966</v>
          </cell>
          <cell r="CN16">
            <v>3296253.9034986207</v>
          </cell>
          <cell r="CW16">
            <v>2857947.8644268536</v>
          </cell>
          <cell r="DF16">
            <v>1370837.420002891</v>
          </cell>
          <cell r="DO16">
            <v>1731497.8960526616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6771023.7915960243</v>
          </cell>
        </row>
        <row r="15">
          <cell r="E15">
            <v>-264703.99040386372</v>
          </cell>
        </row>
        <row r="17">
          <cell r="E17">
            <v>498834.27610084292</v>
          </cell>
        </row>
        <row r="18">
          <cell r="E18">
            <v>-11836.484607186772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460096.2998432999</v>
          </cell>
          <cell r="E8">
            <v>495664.26870087162</v>
          </cell>
          <cell r="F8">
            <v>537963.71778262034</v>
          </cell>
          <cell r="G8">
            <v>549503.93308706919</v>
          </cell>
          <cell r="H8">
            <v>608125.80768634879</v>
          </cell>
          <cell r="I8">
            <v>626852.63889194198</v>
          </cell>
          <cell r="J8">
            <v>722141.08401789272</v>
          </cell>
          <cell r="K8">
            <v>809008.67921884859</v>
          </cell>
        </row>
        <row r="10">
          <cell r="D10">
            <v>-29220.598418442733</v>
          </cell>
          <cell r="E10">
            <v>-31713.910559852517</v>
          </cell>
          <cell r="F10">
            <v>-32953.009665072146</v>
          </cell>
          <cell r="G10">
            <v>-34153.517460740855</v>
          </cell>
          <cell r="H10">
            <v>-35426.078082974593</v>
          </cell>
          <cell r="I10">
            <v>-37018.887065742354</v>
          </cell>
          <cell r="J10">
            <v>-44475.252429240143</v>
          </cell>
          <cell r="K10">
            <v>-52565.461213156748</v>
          </cell>
        </row>
        <row r="12">
          <cell r="D12">
            <v>50952.907170412349</v>
          </cell>
          <cell r="E12">
            <v>54594.790806106583</v>
          </cell>
          <cell r="F12">
            <v>34722.806731957717</v>
          </cell>
          <cell r="G12">
            <v>65418.407571030257</v>
          </cell>
          <cell r="H12">
            <v>83539.316741557297</v>
          </cell>
          <cell r="I12">
            <v>114252.51906946178</v>
          </cell>
          <cell r="J12">
            <v>104682.679592951</v>
          </cell>
          <cell r="K12">
            <v>112219.40548046571</v>
          </cell>
        </row>
        <row r="13">
          <cell r="D13">
            <v>-87.474140000000006</v>
          </cell>
          <cell r="E13">
            <v>-103.58861</v>
          </cell>
          <cell r="F13">
            <v>-249.45833000000005</v>
          </cell>
          <cell r="G13">
            <v>-14.27069</v>
          </cell>
          <cell r="H13">
            <v>-96.989552203084358</v>
          </cell>
          <cell r="I13">
            <v>-453.18469126422139</v>
          </cell>
          <cell r="J13">
            <v>-68.690624019661897</v>
          </cell>
          <cell r="K13">
            <v>-283.01026473211715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882164.26626825356</v>
          </cell>
        </row>
        <row r="15">
          <cell r="E15">
            <v>-58369.901011614966</v>
          </cell>
        </row>
        <row r="17">
          <cell r="E17">
            <v>114524.67331926168</v>
          </cell>
        </row>
        <row r="18">
          <cell r="E18">
            <v>-964.74009272381738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1265631.5610493703</v>
          </cell>
          <cell r="E8">
            <v>1364449.9405211932</v>
          </cell>
          <cell r="F8">
            <v>1474133.5956784717</v>
          </cell>
          <cell r="G8">
            <v>1559843.4718780916</v>
          </cell>
          <cell r="H8">
            <v>1707776.019788391</v>
          </cell>
          <cell r="I8">
            <v>1809478.2372764214</v>
          </cell>
          <cell r="J8">
            <v>1976102.0182559707</v>
          </cell>
          <cell r="K8">
            <v>2170960.205174949</v>
          </cell>
        </row>
        <row r="10">
          <cell r="D10">
            <v>-77661.587309336406</v>
          </cell>
          <cell r="E10">
            <v>-81993.927730056923</v>
          </cell>
          <cell r="F10">
            <v>-85462.954533099983</v>
          </cell>
          <cell r="G10">
            <v>-92714.426115943046</v>
          </cell>
          <cell r="H10">
            <v>-97108.533098771266</v>
          </cell>
          <cell r="I10">
            <v>-91578.358235293563</v>
          </cell>
          <cell r="J10">
            <v>-102051.4872868394</v>
          </cell>
          <cell r="K10">
            <v>-113068.91101421771</v>
          </cell>
        </row>
        <row r="12">
          <cell r="D12">
            <v>142464.07272172926</v>
          </cell>
          <cell r="E12">
            <v>141748.33675135425</v>
          </cell>
          <cell r="F12">
            <v>146555.69987816046</v>
          </cell>
          <cell r="G12">
            <v>140471.71417571875</v>
          </cell>
          <cell r="H12">
            <v>181678.52335255177</v>
          </cell>
          <cell r="I12">
            <v>210519.91420794337</v>
          </cell>
          <cell r="J12">
            <v>229213.16194823282</v>
          </cell>
          <cell r="K12">
            <v>255081.44945299358</v>
          </cell>
        </row>
        <row r="13">
          <cell r="D13">
            <v>-4283.8230562322897</v>
          </cell>
          <cell r="E13">
            <v>-3810.7715480974334</v>
          </cell>
          <cell r="F13">
            <v>-2839.4357958428118</v>
          </cell>
          <cell r="G13">
            <v>-824.79202188967781</v>
          </cell>
          <cell r="H13">
            <v>-4113.3753999999999</v>
          </cell>
          <cell r="I13">
            <v>-2759.9322599999996</v>
          </cell>
          <cell r="J13">
            <v>-1860.45434</v>
          </cell>
          <cell r="K13">
            <v>-1447.2307000000001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2350575.2354074488</v>
          </cell>
        </row>
        <row r="15">
          <cell r="E15">
            <v>-123402.92996482523</v>
          </cell>
        </row>
        <row r="17">
          <cell r="E17">
            <v>296383.71860063414</v>
          </cell>
        </row>
        <row r="18">
          <cell r="E18">
            <v>-1474.1047100000003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2497680.9018860045</v>
          </cell>
          <cell r="E8">
            <v>2574172.2582963654</v>
          </cell>
          <cell r="F8">
            <v>2597655.3215982122</v>
          </cell>
          <cell r="G8">
            <v>2655385.0031922739</v>
          </cell>
          <cell r="H8">
            <v>2706169.3553336705</v>
          </cell>
          <cell r="I8">
            <v>2723122.6196551505</v>
          </cell>
          <cell r="J8">
            <v>2909040.1003326164</v>
          </cell>
          <cell r="K8">
            <v>3092390.2859548749</v>
          </cell>
        </row>
        <row r="10">
          <cell r="D10">
            <v>-130295.08778208465</v>
          </cell>
          <cell r="E10">
            <v>-144004.82179874441</v>
          </cell>
          <cell r="F10">
            <v>-151833.95755610475</v>
          </cell>
          <cell r="G10">
            <v>-163422.26932208461</v>
          </cell>
          <cell r="H10">
            <v>-177952.34099040215</v>
          </cell>
          <cell r="I10">
            <v>-162869.21569505977</v>
          </cell>
          <cell r="J10">
            <v>-175375.96503988822</v>
          </cell>
          <cell r="K10">
            <v>-194921.96649557215</v>
          </cell>
        </row>
        <row r="12">
          <cell r="D12">
            <v>135926.14318107956</v>
          </cell>
          <cell r="E12">
            <v>110547.57237090237</v>
          </cell>
          <cell r="F12">
            <v>101717.47228543433</v>
          </cell>
          <cell r="G12">
            <v>152968.61188463194</v>
          </cell>
          <cell r="H12">
            <v>118018.31094273907</v>
          </cell>
          <cell r="I12">
            <v>260457.71313800931</v>
          </cell>
          <cell r="J12">
            <v>314244.31707689143</v>
          </cell>
          <cell r="K12">
            <v>323359.84993660392</v>
          </cell>
        </row>
        <row r="13">
          <cell r="D13">
            <v>-3598</v>
          </cell>
          <cell r="E13">
            <v>-5831</v>
          </cell>
          <cell r="F13">
            <v>-2308.9999999999995</v>
          </cell>
          <cell r="G13">
            <v>-4350</v>
          </cell>
          <cell r="H13">
            <v>-1321</v>
          </cell>
          <cell r="I13">
            <v>-2351</v>
          </cell>
          <cell r="J13">
            <v>-1481</v>
          </cell>
          <cell r="K13">
            <v>-1906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3296253.9034986207</v>
          </cell>
        </row>
        <row r="15">
          <cell r="E15">
            <v>-212850.37120522113</v>
          </cell>
        </row>
        <row r="17">
          <cell r="E17">
            <v>278951.92628526775</v>
          </cell>
        </row>
        <row r="18">
          <cell r="E18">
            <v>-2558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3456377697.9511766</v>
          </cell>
        </row>
        <row r="15">
          <cell r="E15">
            <v>-232846835.39084432</v>
          </cell>
        </row>
        <row r="17">
          <cell r="E17">
            <v>305232975.06277025</v>
          </cell>
        </row>
        <row r="18">
          <cell r="E18">
            <v>-2388000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1264717.1873971468</v>
          </cell>
          <cell r="E8">
            <v>1365589.4550493823</v>
          </cell>
          <cell r="F8">
            <v>1481845.5596482116</v>
          </cell>
          <cell r="G8">
            <v>1624751.2993556557</v>
          </cell>
          <cell r="H8">
            <v>1858761.6668045539</v>
          </cell>
          <cell r="I8">
            <v>2077259.1923929194</v>
          </cell>
          <cell r="J8">
            <v>2276705.5632902901</v>
          </cell>
          <cell r="K8">
            <v>2562318.0069176252</v>
          </cell>
        </row>
        <row r="10">
          <cell r="D10">
            <v>-56565.419646917799</v>
          </cell>
          <cell r="E10">
            <v>-66700.723362476376</v>
          </cell>
          <cell r="F10">
            <v>-73552.324646312627</v>
          </cell>
          <cell r="G10">
            <v>-82384.991379396903</v>
          </cell>
          <cell r="H10">
            <v>-88913.31548786597</v>
          </cell>
          <cell r="I10">
            <v>-130732.86402114748</v>
          </cell>
          <cell r="J10">
            <v>-112282.34545229192</v>
          </cell>
          <cell r="K10">
            <v>-129504.23772903973</v>
          </cell>
        </row>
        <row r="12">
          <cell r="D12">
            <v>119200.64036278825</v>
          </cell>
          <cell r="E12">
            <v>129699.66114978181</v>
          </cell>
          <cell r="F12">
            <v>188932.85804046306</v>
          </cell>
          <cell r="G12">
            <v>235768.12386669559</v>
          </cell>
          <cell r="H12">
            <v>256945.31134785031</v>
          </cell>
          <cell r="I12">
            <v>272384.9291057259</v>
          </cell>
          <cell r="J12">
            <v>322240.39599040191</v>
          </cell>
          <cell r="K12">
            <v>379421.11617340584</v>
          </cell>
        </row>
        <row r="13">
          <cell r="D13">
            <v>-35</v>
          </cell>
          <cell r="E13">
            <v>-527.73161832454946</v>
          </cell>
          <cell r="F13">
            <v>-75</v>
          </cell>
          <cell r="G13">
            <v>-303</v>
          </cell>
          <cell r="H13">
            <v>-814</v>
          </cell>
          <cell r="I13">
            <v>-112.68235000000001</v>
          </cell>
          <cell r="J13">
            <v>-4483.540759999998</v>
          </cell>
          <cell r="K13">
            <v>-5636.0791900000049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2857947.8644268545</v>
          </cell>
        </row>
        <row r="15">
          <cell r="E15">
            <v>-130471.88508236363</v>
          </cell>
        </row>
        <row r="17">
          <cell r="E17">
            <v>401205.41757601238</v>
          </cell>
        </row>
        <row r="18">
          <cell r="E18">
            <v>-547.26599999999996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Supporting Calculations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896569640</v>
          </cell>
        </row>
        <row r="15">
          <cell r="E15">
            <v>-55085189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5a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9">
          <cell r="D9">
            <v>744355.86750215385</v>
          </cell>
          <cell r="E9">
            <v>821591.92470156227</v>
          </cell>
          <cell r="F9">
            <v>873953.15944513422</v>
          </cell>
          <cell r="G9">
            <v>946076.7774646132</v>
          </cell>
          <cell r="H9">
            <v>1050237.7285714087</v>
          </cell>
          <cell r="I9">
            <v>1152146.6045872953</v>
          </cell>
          <cell r="J9">
            <v>1251526.1611447823</v>
          </cell>
          <cell r="K9">
            <v>1334192.2607127009</v>
          </cell>
        </row>
        <row r="11">
          <cell r="D11">
            <v>-43002.780182764465</v>
          </cell>
          <cell r="E11">
            <v>-50615.401205290553</v>
          </cell>
          <cell r="F11">
            <v>-51565.886646444778</v>
          </cell>
          <cell r="G11">
            <v>-45703.966411886177</v>
          </cell>
          <cell r="H11">
            <v>-53533.931814740274</v>
          </cell>
          <cell r="I11">
            <v>-61151.18369106482</v>
          </cell>
          <cell r="J11">
            <v>-67071.747018849259</v>
          </cell>
          <cell r="K11">
            <v>-69759.442766199165</v>
          </cell>
        </row>
        <row r="13">
          <cell r="D13">
            <v>101629.94069461888</v>
          </cell>
          <cell r="E13">
            <v>85969.683107540535</v>
          </cell>
          <cell r="F13">
            <v>97820.491146347733</v>
          </cell>
          <cell r="G13">
            <v>114954.68443023754</v>
          </cell>
          <cell r="H13">
            <v>133282.7917577702</v>
          </cell>
          <cell r="I13">
            <v>129998.85522698844</v>
          </cell>
          <cell r="J13">
            <v>104682.90478555571</v>
          </cell>
          <cell r="K13">
            <v>84657.268206771842</v>
          </cell>
        </row>
        <row r="14">
          <cell r="D14">
            <v>-951.17892920000008</v>
          </cell>
          <cell r="E14">
            <v>-1748.3744889962957</v>
          </cell>
          <cell r="F14">
            <v>-1081.826526771488</v>
          </cell>
          <cell r="G14">
            <v>-1004.2707931738087</v>
          </cell>
          <cell r="H14">
            <v>-1312.1486597465241</v>
          </cell>
          <cell r="I14">
            <v>-505.93070191105318</v>
          </cell>
          <cell r="J14">
            <v>-1944.9036963815215</v>
          </cell>
          <cell r="K14">
            <v>-4430.0659048675525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1370445.2900181604</v>
          </cell>
        </row>
        <row r="15">
          <cell r="E15">
            <v>-73072.839130016902</v>
          </cell>
        </row>
        <row r="17">
          <cell r="E17">
            <v>95477.124154174686</v>
          </cell>
        </row>
        <row r="18">
          <cell r="E18">
            <v>2728.1235773014478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1429838830.8700736</v>
          </cell>
        </row>
        <row r="15">
          <cell r="E15">
            <v>-78151523.411840618</v>
          </cell>
        </row>
        <row r="17">
          <cell r="E17">
            <v>83202459.249480382</v>
          </cell>
        </row>
        <row r="18">
          <cell r="E18">
            <v>718229.84100601333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Assets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1052819.0597203688</v>
          </cell>
          <cell r="E8">
            <v>1096071.7854103455</v>
          </cell>
          <cell r="F8">
            <v>1137404.4326182117</v>
          </cell>
          <cell r="G8">
            <v>1153687.6225641361</v>
          </cell>
          <cell r="H8">
            <v>1243024.699647916</v>
          </cell>
          <cell r="I8">
            <v>1299933.8380532607</v>
          </cell>
          <cell r="J8">
            <v>1451113.4117864484</v>
          </cell>
          <cell r="K8">
            <v>1612838.9923467715</v>
          </cell>
        </row>
        <row r="10">
          <cell r="D10">
            <v>-70486.626808111818</v>
          </cell>
          <cell r="E10">
            <v>-74606.338306308913</v>
          </cell>
          <cell r="F10">
            <v>-79444.021156553732</v>
          </cell>
          <cell r="G10">
            <v>-76668.799873429656</v>
          </cell>
          <cell r="H10">
            <v>-76669.548274234519</v>
          </cell>
          <cell r="I10">
            <v>-64707.860204395642</v>
          </cell>
          <cell r="J10">
            <v>-81873.902372155891</v>
          </cell>
          <cell r="K10">
            <v>-93872.261597680204</v>
          </cell>
        </row>
        <row r="12">
          <cell r="D12">
            <v>80468.178781472147</v>
          </cell>
          <cell r="E12">
            <v>70756.843035853512</v>
          </cell>
          <cell r="F12">
            <v>73490.64002668469</v>
          </cell>
          <cell r="G12">
            <v>105496.60181718058</v>
          </cell>
          <cell r="H12">
            <v>117041.04261797684</v>
          </cell>
          <cell r="I12">
            <v>179608.97751353012</v>
          </cell>
          <cell r="J12">
            <v>192500.96100057624</v>
          </cell>
          <cell r="K12">
            <v>180180.49810417241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1731497.8960526616</v>
          </cell>
        </row>
        <row r="15">
          <cell r="E15">
            <v>-103287.30342356479</v>
          </cell>
        </row>
        <row r="17">
          <cell r="E17">
            <v>205573.26903436228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4984720.034</v>
          </cell>
          <cell r="E8">
            <v>5487544.8959999997</v>
          </cell>
          <cell r="F8">
            <v>6202092.1339999996</v>
          </cell>
          <cell r="G8">
            <v>7017219.9289999995</v>
          </cell>
          <cell r="H8">
            <v>8111639.9879999999</v>
          </cell>
          <cell r="I8">
            <v>9324089.8829999994</v>
          </cell>
          <cell r="J8">
            <v>10807963.049000001</v>
          </cell>
          <cell r="K8">
            <v>12453705.397</v>
          </cell>
        </row>
        <row r="10">
          <cell r="D10">
            <v>-201260.62299999999</v>
          </cell>
          <cell r="E10">
            <v>-224065.18299999999</v>
          </cell>
          <cell r="F10">
            <v>-253942.66800000001</v>
          </cell>
          <cell r="G10">
            <v>-289645.25799999997</v>
          </cell>
          <cell r="H10">
            <v>-274324.60200000001</v>
          </cell>
          <cell r="I10">
            <v>-324624.58299999998</v>
          </cell>
          <cell r="J10">
            <v>-392361.07699999999</v>
          </cell>
          <cell r="K10">
            <v>-463414.81699999998</v>
          </cell>
        </row>
        <row r="12">
          <cell r="D12">
            <v>579048.228</v>
          </cell>
          <cell r="E12">
            <v>765472.41299999994</v>
          </cell>
          <cell r="F12">
            <v>923492.34699999995</v>
          </cell>
          <cell r="G12">
            <v>1105381.2050000001</v>
          </cell>
          <cell r="H12">
            <v>1332144.672</v>
          </cell>
          <cell r="I12">
            <v>1541821.62</v>
          </cell>
          <cell r="J12">
            <v>1704512.6129999999</v>
          </cell>
          <cell r="K12">
            <v>1246641.0889999999</v>
          </cell>
        </row>
        <row r="13">
          <cell r="D13">
            <v>-10075.504000000001</v>
          </cell>
          <cell r="E13">
            <v>-13329.539000000001</v>
          </cell>
          <cell r="F13">
            <v>-12933.352999999999</v>
          </cell>
          <cell r="G13">
            <v>-11083.735000000001</v>
          </cell>
          <cell r="H13">
            <v>-3994.9549999999999</v>
          </cell>
          <cell r="I13">
            <v>-4781.7179999999998</v>
          </cell>
          <cell r="J13">
            <v>-4847.8239999999996</v>
          </cell>
          <cell r="K13">
            <v>-4134.1890000000003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13466103.355</v>
          </cell>
        </row>
        <row r="15">
          <cell r="E15">
            <v>-485425.74800000002</v>
          </cell>
        </row>
        <row r="17">
          <cell r="E17">
            <v>1107800.7960000001</v>
          </cell>
        </row>
        <row r="18">
          <cell r="E18">
            <v>-140893.04500000001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14287405.304999996</v>
          </cell>
        </row>
        <row r="15">
          <cell r="E15">
            <v>-501943.16620971647</v>
          </cell>
        </row>
        <row r="17">
          <cell r="E17">
            <v>608113.82905236469</v>
          </cell>
        </row>
        <row r="18">
          <cell r="E18">
            <v>-50004.599667826536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770764.42469223472</v>
          </cell>
          <cell r="E8">
            <v>813083.31184425682</v>
          </cell>
          <cell r="F8">
            <v>855130.33671700559</v>
          </cell>
          <cell r="G8">
            <v>885822.76735373936</v>
          </cell>
          <cell r="H8">
            <v>969037.21559044626</v>
          </cell>
          <cell r="I8">
            <v>1028094.4815907684</v>
          </cell>
          <cell r="J8">
            <v>1122298.9254462598</v>
          </cell>
          <cell r="K8">
            <v>1204378.4030298064</v>
          </cell>
        </row>
        <row r="10">
          <cell r="D10">
            <v>-49530.346006633255</v>
          </cell>
          <cell r="E10">
            <v>-50521.926211270031</v>
          </cell>
          <cell r="F10">
            <v>-51107.876951435494</v>
          </cell>
          <cell r="G10">
            <v>-54862.072268019823</v>
          </cell>
          <cell r="H10">
            <v>-58379.576308968622</v>
          </cell>
          <cell r="I10">
            <v>-50513.703111735944</v>
          </cell>
          <cell r="J10">
            <v>-55019.391495229938</v>
          </cell>
          <cell r="K10">
            <v>-60167.55945892715</v>
          </cell>
        </row>
        <row r="12">
          <cell r="D12">
            <v>68904.914278072989</v>
          </cell>
          <cell r="E12">
            <v>60946.961002315576</v>
          </cell>
          <cell r="F12">
            <v>65890.668173606871</v>
          </cell>
          <cell r="G12">
            <v>79107.821976089414</v>
          </cell>
          <cell r="H12">
            <v>105462.55143153308</v>
          </cell>
          <cell r="I12">
            <v>117067.58658907385</v>
          </cell>
          <cell r="J12">
            <v>97987.923810570312</v>
          </cell>
          <cell r="K12">
            <v>116268.35452417274</v>
          </cell>
        </row>
        <row r="13">
          <cell r="D13">
            <v>-380.05160528987113</v>
          </cell>
          <cell r="E13">
            <v>-401.98548492625179</v>
          </cell>
          <cell r="F13">
            <v>-17.643671367908809</v>
          </cell>
          <cell r="G13">
            <v>-198.31310677058167</v>
          </cell>
          <cell r="H13">
            <v>-58.063159999999989</v>
          </cell>
          <cell r="I13">
            <v>-1009.2502000000001</v>
          </cell>
          <cell r="J13">
            <v>-392.94074000000001</v>
          </cell>
          <cell r="K13">
            <v>0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1284239.0542126466</v>
          </cell>
        </row>
        <row r="15">
          <cell r="E15">
            <v>-64915.93216032887</v>
          </cell>
        </row>
        <row r="17">
          <cell r="E17">
            <v>130039.91474350206</v>
          </cell>
        </row>
        <row r="18">
          <cell r="E18">
            <v>-210.54274000000001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2400536.1865705247</v>
          </cell>
          <cell r="E8">
            <v>2655534.2755583851</v>
          </cell>
          <cell r="F8">
            <v>2969253.9989374783</v>
          </cell>
          <cell r="G8">
            <v>3230849.8910441748</v>
          </cell>
          <cell r="H8">
            <v>3642433.1497053583</v>
          </cell>
          <cell r="I8">
            <v>3895267.8817860698</v>
          </cell>
          <cell r="J8">
            <v>4296433.863977178</v>
          </cell>
          <cell r="K8">
            <v>4860848.5508852918</v>
          </cell>
        </row>
        <row r="10">
          <cell r="D10">
            <v>-136093.73158276052</v>
          </cell>
          <cell r="E10">
            <v>-151899.50096531416</v>
          </cell>
          <cell r="F10">
            <v>-170107.81444745406</v>
          </cell>
          <cell r="G10">
            <v>-186386.75386229341</v>
          </cell>
          <cell r="H10">
            <v>-231503.34844963165</v>
          </cell>
          <cell r="I10">
            <v>-212225.41499055939</v>
          </cell>
          <cell r="J10">
            <v>-223651.96512468086</v>
          </cell>
          <cell r="K10">
            <v>-229124.43577041305</v>
          </cell>
        </row>
        <row r="12">
          <cell r="D12">
            <v>337440.99616323283</v>
          </cell>
          <cell r="E12">
            <v>381686.38824476546</v>
          </cell>
          <cell r="F12">
            <v>374790.18281153147</v>
          </cell>
          <cell r="G12">
            <v>465036.15707499499</v>
          </cell>
          <cell r="H12">
            <v>422665.23143731151</v>
          </cell>
          <cell r="I12">
            <v>508207.7772541361</v>
          </cell>
          <cell r="J12">
            <v>646401.00703489629</v>
          </cell>
          <cell r="K12">
            <v>589205.82073191123</v>
          </cell>
        </row>
        <row r="13">
          <cell r="D13">
            <v>-10413.071756252786</v>
          </cell>
          <cell r="E13">
            <v>-10032.908012855441</v>
          </cell>
          <cell r="F13">
            <v>-12340.213841928306</v>
          </cell>
          <cell r="G13">
            <v>-7693.5139781000435</v>
          </cell>
          <cell r="H13">
            <v>-4623.5225078550739</v>
          </cell>
          <cell r="I13">
            <v>-5645.5422087937532</v>
          </cell>
          <cell r="J13">
            <v>-3955.0856177806081</v>
          </cell>
          <cell r="K13">
            <v>-10650.493716431465</v>
          </cell>
        </row>
      </sheetData>
      <sheetData sheetId="5"/>
      <sheetData sheetId="6"/>
      <sheetData sheetId="7"/>
      <sheetData sheetId="8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3.xml"/><Relationship Id="rId47" Type="http://schemas.openxmlformats.org/officeDocument/2006/relationships/revisionLog" Target="revisionLog12.xml"/><Relationship Id="rId50" Type="http://schemas.openxmlformats.org/officeDocument/2006/relationships/revisionLog" Target="revisionLog2.xml"/><Relationship Id="rId46" Type="http://schemas.openxmlformats.org/officeDocument/2006/relationships/revisionLog" Target="revisionLog11.xml"/><Relationship Id="rId45" Type="http://schemas.openxmlformats.org/officeDocument/2006/relationships/revisionLog" Target="revisionLog10.xml"/><Relationship Id="rId49" Type="http://schemas.openxmlformats.org/officeDocument/2006/relationships/revisionLog" Target="revisionLog1.xml"/><Relationship Id="rId44" Type="http://schemas.openxmlformats.org/officeDocument/2006/relationships/revisionLog" Target="revisionLog9.xml"/><Relationship Id="rId52" Type="http://schemas.openxmlformats.org/officeDocument/2006/relationships/revisionLog" Target="revisionLog4.xml"/><Relationship Id="rId48" Type="http://schemas.openxmlformats.org/officeDocument/2006/relationships/revisionLog" Target="revisionLog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04FF1A1-DB78-49D7-BF7D-3C4A11D763DB}" diskRevisions="1" revisionId="3723" version="30">
  <header guid="{337204F0-C285-4234-9D38-AACC3843C92E}" dateTime="2016-03-23T12:17:56" maxSheetId="5" userName="Graham, Jeremy" r:id="rId44">
    <sheetIdMap count="4">
      <sheetId val="1"/>
      <sheetId val="2"/>
      <sheetId val="3"/>
      <sheetId val="4"/>
    </sheetIdMap>
  </header>
  <header guid="{3157F660-A156-4819-BAC7-A454DEA4142A}" dateTime="2016-04-19T15:01:09" maxSheetId="5" userName="Graham, Jeremy" r:id="rId45" minRId="3616" maxRId="3700">
    <sheetIdMap count="4">
      <sheetId val="1"/>
      <sheetId val="2"/>
      <sheetId val="3"/>
      <sheetId val="4"/>
    </sheetIdMap>
  </header>
  <header guid="{C2DF6356-D1B2-40A5-8E38-F37076160BDC}" dateTime="2016-04-20T10:33:07" maxSheetId="5" userName="Graham, Jeremy" r:id="rId46" minRId="3701" maxRId="3715">
    <sheetIdMap count="4">
      <sheetId val="1"/>
      <sheetId val="2"/>
      <sheetId val="3"/>
      <sheetId val="4"/>
    </sheetIdMap>
  </header>
  <header guid="{7BCEF9A6-470E-4A7E-8A41-6522261A077D}" dateTime="2016-04-20T10:58:42" maxSheetId="5" userName="Graham, Jeremy" r:id="rId47" minRId="3716">
    <sheetIdMap count="4">
      <sheetId val="1"/>
      <sheetId val="2"/>
      <sheetId val="3"/>
      <sheetId val="4"/>
    </sheetIdMap>
  </header>
  <header guid="{CB176236-FD0F-4637-8237-B0FC835AA496}" dateTime="2016-04-21T10:15:27" maxSheetId="5" userName="Graham, Jeremy" r:id="rId48" minRId="3717" maxRId="3718">
    <sheetIdMap count="4">
      <sheetId val="1"/>
      <sheetId val="2"/>
      <sheetId val="3"/>
      <sheetId val="4"/>
    </sheetIdMap>
  </header>
  <header guid="{9B06FCBA-8DAB-45E1-BAC1-40E2405F783C}" dateTime="2016-05-09T16:15:30" maxSheetId="5" userName="Sastro, Anne" r:id="rId49">
    <sheetIdMap count="4">
      <sheetId val="1"/>
      <sheetId val="2"/>
      <sheetId val="3"/>
      <sheetId val="4"/>
    </sheetIdMap>
  </header>
  <header guid="{6937E526-C976-495B-8BDB-7AC8A30FDFCE}" dateTime="2016-10-06T10:35:15" maxSheetId="5" userName="Ingham, Joanne" r:id="rId50" minRId="3719" maxRId="3722">
    <sheetIdMap count="4">
      <sheetId val="1"/>
      <sheetId val="2"/>
      <sheetId val="3"/>
      <sheetId val="4"/>
    </sheetIdMap>
  </header>
  <header guid="{9C44DFA5-D480-423C-A69A-E4D7D99DE62E}" dateTime="2016-10-06T14:19:57" maxSheetId="5" userName="Ingham, Joanne" r:id="rId51" minRId="3723">
    <sheetIdMap count="4">
      <sheetId val="1"/>
      <sheetId val="2"/>
      <sheetId val="3"/>
      <sheetId val="4"/>
    </sheetIdMap>
  </header>
  <header guid="{204FF1A1-DB78-49D7-BF7D-3C4A11D763DB}" dateTime="2016-11-04T14:24:35" maxSheetId="5" userName="Wu, Su" r:id="rId52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0B1916-93B9-49B4-98ED-979DB65098C4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76" start="0" length="0">
    <dxf>
      <font>
        <color auto="1"/>
        <name val="Times New Roman"/>
        <scheme val="none"/>
      </font>
      <numFmt numFmtId="164" formatCode="mmm\-yyyy"/>
      <alignment horizontal="left" vertical="top" readingOrder="0"/>
    </dxf>
  </rfmt>
  <rfmt sheetId="3" sqref="B76" start="0" length="0">
    <dxf>
      <font>
        <name val="Times New Roman"/>
        <scheme val="none"/>
      </font>
    </dxf>
  </rfmt>
  <rfmt sheetId="3" sqref="C76" start="0" length="0">
    <dxf>
      <font>
        <name val="Times New Roman"/>
        <scheme val="none"/>
      </font>
    </dxf>
  </rfmt>
  <rfmt sheetId="3" sqref="D76" start="0" length="0">
    <dxf>
      <font>
        <name val="Times New Roman"/>
        <scheme val="none"/>
      </font>
    </dxf>
  </rfmt>
  <rfmt sheetId="3" sqref="E76" start="0" length="0">
    <dxf>
      <font>
        <name val="Times New Roman"/>
        <scheme val="none"/>
      </font>
    </dxf>
  </rfmt>
  <rfmt sheetId="3" sqref="F76" start="0" length="0">
    <dxf>
      <font>
        <name val="Times New Roman"/>
        <scheme val="none"/>
      </font>
    </dxf>
  </rfmt>
  <rfmt sheetId="3" sqref="G76" start="0" length="0">
    <dxf>
      <font>
        <name val="Times New Roman"/>
        <scheme val="none"/>
      </font>
    </dxf>
  </rfmt>
  <rfmt sheetId="3" sqref="A77" start="0" length="0">
    <dxf>
      <font>
        <color auto="1"/>
        <name val="Times New Roman"/>
        <scheme val="none"/>
      </font>
      <numFmt numFmtId="164" formatCode="mmm\-yyyy"/>
      <alignment horizontal="left" vertical="top" readingOrder="0"/>
    </dxf>
  </rfmt>
  <rfmt sheetId="3" sqref="B77" start="0" length="0">
    <dxf>
      <font>
        <name val="Times New Roman"/>
        <scheme val="none"/>
      </font>
    </dxf>
  </rfmt>
  <rfmt sheetId="3" sqref="C77" start="0" length="0">
    <dxf>
      <font>
        <name val="Times New Roman"/>
        <scheme val="none"/>
      </font>
    </dxf>
  </rfmt>
  <rfmt sheetId="3" sqref="D77" start="0" length="0">
    <dxf>
      <font>
        <name val="Times New Roman"/>
        <scheme val="none"/>
      </font>
    </dxf>
  </rfmt>
  <rfmt sheetId="3" sqref="E77" start="0" length="0">
    <dxf>
      <font>
        <name val="Times New Roman"/>
        <scheme val="none"/>
      </font>
    </dxf>
  </rfmt>
  <rfmt sheetId="3" sqref="F77" start="0" length="0">
    <dxf>
      <font>
        <name val="Times New Roman"/>
        <scheme val="none"/>
      </font>
    </dxf>
  </rfmt>
  <rfmt sheetId="3" sqref="G77" start="0" length="0">
    <dxf>
      <font>
        <name val="Times New Roman"/>
        <scheme val="none"/>
      </font>
    </dxf>
  </rfmt>
  <rfmt sheetId="3" sqref="A78" start="0" length="0">
    <dxf>
      <font>
        <color auto="1"/>
        <name val="Times New Roman"/>
        <scheme val="none"/>
      </font>
      <numFmt numFmtId="164" formatCode="mmm\-yyyy"/>
      <alignment horizontal="left" vertical="top" readingOrder="0"/>
    </dxf>
  </rfmt>
  <rfmt sheetId="3" sqref="B78" start="0" length="0">
    <dxf>
      <font>
        <name val="Times New Roman"/>
        <scheme val="none"/>
      </font>
    </dxf>
  </rfmt>
  <rfmt sheetId="3" sqref="C78" start="0" length="0">
    <dxf>
      <font>
        <name val="Times New Roman"/>
        <scheme val="none"/>
      </font>
    </dxf>
  </rfmt>
  <rfmt sheetId="3" sqref="D78" start="0" length="0">
    <dxf>
      <font>
        <name val="Times New Roman"/>
        <scheme val="none"/>
      </font>
    </dxf>
  </rfmt>
  <rfmt sheetId="3" sqref="E78" start="0" length="0">
    <dxf>
      <font>
        <name val="Times New Roman"/>
        <scheme val="none"/>
      </font>
    </dxf>
  </rfmt>
  <rfmt sheetId="3" sqref="F78" start="0" length="0">
    <dxf>
      <font>
        <name val="Times New Roman"/>
        <scheme val="none"/>
      </font>
    </dxf>
  </rfmt>
  <rfmt sheetId="3" sqref="G78" start="0" length="0">
    <dxf>
      <font>
        <name val="Times New Roman"/>
        <scheme val="none"/>
      </font>
    </dxf>
  </rfmt>
  <rcc rId="3616" sId="3" numFmtId="19">
    <nc r="A76">
      <v>42156</v>
    </nc>
  </rcc>
  <rcc rId="3617" sId="3">
    <nc r="B76">
      <v>125.3</v>
    </nc>
  </rcc>
  <rcc rId="3618" sId="3">
    <nc r="C76">
      <v>104.1</v>
    </nc>
  </rcc>
  <rcc rId="3619" sId="3">
    <nc r="D76">
      <v>104.5</v>
    </nc>
  </rcc>
  <rcc rId="3620" sId="3">
    <nc r="E76">
      <v>107.3</v>
    </nc>
  </rcc>
  <rcc rId="3621" sId="3">
    <nc r="F76">
      <v>110.4</v>
    </nc>
  </rcc>
  <rcc rId="3622" sId="3">
    <nc r="G76">
      <v>111</v>
    </nc>
  </rcc>
  <rcc rId="3623" sId="3" numFmtId="19">
    <nc r="A77">
      <v>42248</v>
    </nc>
  </rcc>
  <rcc rId="3624" sId="3">
    <nc r="B77">
      <v>126.6</v>
    </nc>
  </rcc>
  <rcc rId="3625" sId="3">
    <nc r="C77">
      <v>104.5</v>
    </nc>
  </rcc>
  <rcc rId="3626" sId="3">
    <nc r="D77">
      <v>104.6</v>
    </nc>
  </rcc>
  <rcc rId="3627" sId="3">
    <nc r="E77">
      <v>108</v>
    </nc>
  </rcc>
  <rcc rId="3628" sId="3">
    <nc r="F77">
      <v>111.9</v>
    </nc>
  </rcc>
  <rcc rId="3629" sId="3">
    <nc r="G77">
      <v>111.2</v>
    </nc>
  </rcc>
  <rcc rId="3630" sId="3" numFmtId="19">
    <nc r="A78">
      <v>42339</v>
    </nc>
  </rcc>
  <rcc rId="3631" sId="3">
    <nc r="B78">
      <v>126.6</v>
    </nc>
  </rcc>
  <rcc rId="3632" sId="3">
    <nc r="C78">
      <v>104.3</v>
    </nc>
  </rcc>
  <rcc rId="3633" sId="3">
    <nc r="D78">
      <v>104.3</v>
    </nc>
  </rcc>
  <rcc rId="3634" sId="3">
    <nc r="E78">
      <v>108.7</v>
    </nc>
  </rcc>
  <rcc rId="3635" sId="3">
    <nc r="F78">
      <v>111.6</v>
    </nc>
  </rcc>
  <rcc rId="3636" sId="3">
    <nc r="G78">
      <v>111.4</v>
    </nc>
  </rcc>
  <rm rId="3637" sheetId="3" source="J28:X38" destination="J29:X39" sourceSheetId="3">
    <rfmt sheetId="3" sqref="J39" start="0" length="0">
      <dxf>
        <font>
          <i/>
          <sz val="11"/>
          <color theme="1"/>
          <name val="Times New Roman"/>
          <scheme val="none"/>
        </font>
      </dxf>
    </rfmt>
    <rfmt sheetId="3" sqref="K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L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M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N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O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P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Q39" start="0" length="0">
      <dxf>
        <font>
          <sz val="11"/>
          <color theme="1"/>
          <name val="Times New Roman"/>
          <scheme val="none"/>
        </font>
      </dxf>
    </rfmt>
    <rfmt sheetId="3" sqref="R39" start="0" length="0">
      <dxf>
        <font>
          <i/>
          <sz val="11"/>
          <color theme="1"/>
          <name val="Times New Roman"/>
          <scheme val="none"/>
        </font>
      </dxf>
    </rfmt>
    <rfmt sheetId="3" sqref="S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T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U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V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W39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X39" start="0" length="0">
      <dxf>
        <font>
          <sz val="11"/>
          <color theme="1"/>
          <name val="Times New Roman"/>
          <scheme val="none"/>
        </font>
        <numFmt numFmtId="167" formatCode="0.000"/>
      </dxf>
    </rfmt>
  </rm>
  <rm rId="3638" sheetId="3" source="K29:X39" destination="K30:X40" sourceSheetId="3">
    <rfmt sheetId="3" sqref="K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L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M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N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O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P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Q40" start="0" length="0">
      <dxf>
        <font>
          <sz val="11"/>
          <color theme="1"/>
          <name val="Times New Roman"/>
          <scheme val="none"/>
        </font>
      </dxf>
    </rfmt>
    <rfmt sheetId="3" sqref="R40" start="0" length="0">
      <dxf>
        <font>
          <i/>
          <sz val="11"/>
          <color theme="1"/>
          <name val="Times New Roman"/>
          <scheme val="none"/>
        </font>
      </dxf>
    </rfmt>
    <rfmt sheetId="3" sqref="S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T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U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V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W40" start="0" length="0">
      <dxf>
        <font>
          <sz val="11"/>
          <color theme="1"/>
          <name val="Times New Roman"/>
          <scheme val="none"/>
        </font>
        <numFmt numFmtId="167" formatCode="0.000"/>
      </dxf>
    </rfmt>
    <rfmt sheetId="3" sqref="X40" start="0" length="0">
      <dxf>
        <font>
          <sz val="11"/>
          <color theme="1"/>
          <name val="Times New Roman"/>
          <scheme val="none"/>
        </font>
        <numFmt numFmtId="167" formatCode="0.000"/>
      </dxf>
    </rfmt>
  </rm>
  <rm rId="3639" sheetId="3" source="J16:X26" destination="J17:X27" sourceSheetId="3">
    <rfmt sheetId="3" sqref="K27" start="0" length="0">
      <dxf>
        <alignment vertical="top" readingOrder="0"/>
      </dxf>
    </rfmt>
    <rfmt sheetId="3" sqref="L27" start="0" length="0">
      <dxf>
        <alignment vertical="top" readingOrder="0"/>
      </dxf>
    </rfmt>
    <rfmt sheetId="3" sqref="M27" start="0" length="0">
      <dxf>
        <alignment vertical="top" readingOrder="0"/>
      </dxf>
    </rfmt>
    <rfmt sheetId="3" sqref="N27" start="0" length="0">
      <dxf>
        <alignment vertical="top" readingOrder="0"/>
      </dxf>
    </rfmt>
    <rfmt sheetId="3" sqref="O27" start="0" length="0">
      <dxf>
        <alignment vertical="top" readingOrder="0"/>
      </dxf>
    </rfmt>
    <rfmt sheetId="3" sqref="P27" start="0" length="0">
      <dxf>
        <alignment vertical="top" readingOrder="0"/>
      </dxf>
    </rfmt>
  </rm>
  <rcc rId="3640" sId="3" odxf="1" dxf="1">
    <nc r="J15">
      <v>2015</v>
    </nc>
    <odxf>
      <font>
        <i val="0"/>
        <sz val="11"/>
        <color theme="1"/>
        <name val="Calibri"/>
        <scheme val="minor"/>
      </font>
    </odxf>
    <ndxf>
      <font>
        <i/>
        <sz val="11"/>
        <color theme="1"/>
        <name val="Times New Roman"/>
        <scheme val="none"/>
      </font>
    </ndxf>
  </rcc>
  <rfmt sheetId="3" sqref="K15" start="0" length="0">
    <dxf>
      <font>
        <sz val="11"/>
        <color theme="1"/>
        <name val="Times New Roman"/>
        <scheme val="none"/>
      </font>
      <numFmt numFmtId="168" formatCode="0.0"/>
    </dxf>
  </rfmt>
  <rfmt sheetId="3" sqref="L15" start="0" length="0">
    <dxf>
      <font>
        <sz val="11"/>
        <color theme="1"/>
        <name val="Times New Roman"/>
        <scheme val="none"/>
      </font>
      <numFmt numFmtId="168" formatCode="0.0"/>
    </dxf>
  </rfmt>
  <rfmt sheetId="3" sqref="M15" start="0" length="0">
    <dxf>
      <font>
        <sz val="11"/>
        <color theme="1"/>
        <name val="Times New Roman"/>
        <scheme val="none"/>
      </font>
      <numFmt numFmtId="168" formatCode="0.0"/>
    </dxf>
  </rfmt>
  <rfmt sheetId="3" sqref="N15" start="0" length="0">
    <dxf>
      <font>
        <sz val="11"/>
        <color theme="1"/>
        <name val="Times New Roman"/>
        <scheme val="none"/>
      </font>
      <numFmt numFmtId="168" formatCode="0.0"/>
    </dxf>
  </rfmt>
  <rfmt sheetId="3" sqref="O15" start="0" length="0">
    <dxf>
      <font>
        <sz val="11"/>
        <color theme="1"/>
        <name val="Times New Roman"/>
        <scheme val="none"/>
      </font>
      <numFmt numFmtId="168" formatCode="0.0"/>
    </dxf>
  </rfmt>
  <rfmt sheetId="3" sqref="P15" start="0" length="0">
    <dxf>
      <font>
        <sz val="11"/>
        <color theme="1"/>
        <name val="Times New Roman"/>
        <scheme val="none"/>
      </font>
      <numFmt numFmtId="168" formatCode="0.0"/>
    </dxf>
  </rfmt>
  <rfmt sheetId="3" sqref="Q15" start="0" length="0">
    <dxf>
      <font>
        <sz val="11"/>
        <color theme="1"/>
        <name val="Times New Roman"/>
        <scheme val="none"/>
      </font>
    </dxf>
  </rfmt>
  <rfmt sheetId="3" sqref="R15" start="0" length="0">
    <dxf>
      <font>
        <i/>
        <sz val="11"/>
        <color theme="1"/>
        <name val="Times New Roman"/>
        <scheme val="none"/>
      </font>
    </dxf>
  </rfmt>
  <rfmt sheetId="3" sqref="S15" start="0" length="0">
    <dxf>
      <font>
        <sz val="11"/>
        <color theme="1"/>
        <name val="Times New Roman"/>
        <scheme val="none"/>
      </font>
      <numFmt numFmtId="165" formatCode="0.0;\-0.0;0.0;@"/>
    </dxf>
  </rfmt>
  <rfmt sheetId="3" sqref="T15" start="0" length="0">
    <dxf>
      <font>
        <sz val="11"/>
        <color theme="1"/>
        <name val="Times New Roman"/>
        <scheme val="none"/>
      </font>
      <numFmt numFmtId="165" formatCode="0.0;\-0.0;0.0;@"/>
    </dxf>
  </rfmt>
  <rfmt sheetId="3" sqref="U15" start="0" length="0">
    <dxf>
      <font>
        <sz val="11"/>
        <color theme="1"/>
        <name val="Times New Roman"/>
        <scheme val="none"/>
      </font>
      <numFmt numFmtId="165" formatCode="0.0;\-0.0;0.0;@"/>
    </dxf>
  </rfmt>
  <rfmt sheetId="3" sqref="V15" start="0" length="0">
    <dxf>
      <font>
        <sz val="11"/>
        <color theme="1"/>
        <name val="Times New Roman"/>
        <scheme val="none"/>
      </font>
      <numFmt numFmtId="165" formatCode="0.0;\-0.0;0.0;@"/>
    </dxf>
  </rfmt>
  <rfmt sheetId="3" sqref="W15" start="0" length="0">
    <dxf>
      <font>
        <sz val="11"/>
        <color theme="1"/>
        <name val="Times New Roman"/>
        <scheme val="none"/>
      </font>
      <numFmt numFmtId="165" formatCode="0.0;\-0.0;0.0;@"/>
    </dxf>
  </rfmt>
  <rfmt sheetId="3" sqref="X15" start="0" length="0">
    <dxf>
      <font>
        <sz val="11"/>
        <color theme="1"/>
        <name val="Times New Roman"/>
        <scheme val="none"/>
      </font>
      <numFmt numFmtId="165" formatCode="0.0;\-0.0;0.0;@"/>
    </dxf>
  </rfmt>
  <rcc rId="3641" sId="3" odxf="1" dxf="1" numFmtId="4">
    <nc r="Z15">
      <v>2015</v>
    </nc>
    <odxf>
      <font>
        <name val="Times New Roman"/>
        <scheme val="none"/>
      </font>
      <numFmt numFmtId="0" formatCode="General"/>
      <alignment vertical="bottom" wrapText="0" readingOrder="0"/>
    </odxf>
    <ndxf>
      <font>
        <color auto="1"/>
        <name val="Times New Roman"/>
        <scheme val="none"/>
      </font>
      <numFmt numFmtId="1" formatCode="0"/>
      <alignment vertical="top" wrapText="1" readingOrder="0"/>
    </ndxf>
  </rcc>
  <rcc rId="3642" sId="3">
    <nc r="AA15">
      <f>1-SUM(AB15:AF15)</f>
    </nc>
  </rcc>
  <rcc rId="3643" sId="3">
    <nc r="AB15">
      <v>0.193</v>
    </nc>
  </rcc>
  <rcc rId="3644" sId="3">
    <nc r="AC15">
      <v>8.1000000000000003E-2</v>
    </nc>
  </rcc>
  <rcc rId="3645" sId="3">
    <nc r="AD15">
      <v>0.06</v>
    </nc>
  </rcc>
  <rcc rId="3646" sId="3">
    <nc r="AE15">
      <v>0.03</v>
    </nc>
  </rcc>
  <rcc rId="3647" sId="3">
    <nc r="AF15">
      <v>0.01</v>
    </nc>
  </rcc>
  <rcc rId="3648" sId="3" odxf="1" dxf="1">
    <nc r="AG15">
      <f>SUM(AA15:AF15)</f>
    </nc>
    <odxf>
      <font>
        <i val="0"/>
        <name val="Times New Roman"/>
        <scheme val="none"/>
      </font>
      <numFmt numFmtId="0" formatCode="General"/>
    </odxf>
    <ndxf>
      <font>
        <i/>
        <name val="Times New Roman"/>
        <scheme val="none"/>
      </font>
      <numFmt numFmtId="167" formatCode="0.000"/>
    </ndxf>
  </rcc>
  <rfmt sheetId="3" sqref="AH15" start="0" length="0">
    <dxf>
      <numFmt numFmtId="167" formatCode="0.000"/>
    </dxf>
  </rfmt>
  <rcc rId="3649" sId="3">
    <nc r="AI15">
      <v>2015</v>
    </nc>
  </rcc>
  <rcc rId="3650" sId="3" odxf="1" dxf="1">
    <nc r="AJ15">
      <f>SUMPRODUCT(K28:P28,AA15:AF15)</f>
    </nc>
    <odxf>
      <numFmt numFmtId="0" formatCode="General"/>
    </odxf>
    <ndxf>
      <numFmt numFmtId="167" formatCode="0.000"/>
    </ndxf>
  </rcc>
  <rcc rId="3651" sId="3" odxf="1" dxf="1">
    <nc r="AK15">
      <f>1/SUMPRODUCT(K41:P41,AA15:AF15)</f>
    </nc>
    <odxf>
      <numFmt numFmtId="0" formatCode="General"/>
    </odxf>
    <ndxf>
      <numFmt numFmtId="167" formatCode="0.000"/>
    </ndxf>
  </rcc>
  <rcc rId="3652" sId="3" odxf="1" dxf="1">
    <nc r="AL15">
      <f>SQRT(AJ15*AK15)</f>
    </nc>
    <odxf>
      <numFmt numFmtId="0" formatCode="General"/>
    </odxf>
    <ndxf>
      <numFmt numFmtId="167" formatCode="0.000"/>
    </ndxf>
  </rcc>
  <rcc rId="3653" sId="3" odxf="1" dxf="1">
    <nc r="AM15">
      <f>AL15*AL15</f>
    </nc>
    <odxf>
      <numFmt numFmtId="0" formatCode="General"/>
    </odxf>
    <ndxf>
      <numFmt numFmtId="167" formatCode="0.000"/>
    </ndxf>
  </rcc>
  <rcc rId="3654" sId="3">
    <nc r="AO15" t="inlineStr">
      <is>
        <t>2005/07</t>
      </is>
    </nc>
  </rcc>
  <rcc rId="3655" sId="3" odxf="1" dxf="1">
    <nc r="AP15">
      <f>SUMPRODUCT(S28:X28,AA15:AF15)</f>
    </nc>
    <odxf>
      <numFmt numFmtId="0" formatCode="General"/>
    </odxf>
    <ndxf>
      <numFmt numFmtId="167" formatCode="0.000"/>
    </ndxf>
  </rcc>
  <rcc rId="3656" sId="3" odxf="1" dxf="1">
    <nc r="AQ15">
      <f>1/SUMPRODUCT(S41:X41,AA15:AF15)</f>
    </nc>
    <odxf>
      <numFmt numFmtId="0" formatCode="General"/>
    </odxf>
    <ndxf>
      <numFmt numFmtId="167" formatCode="0.000"/>
    </ndxf>
  </rcc>
  <rcc rId="3657" sId="3" odxf="1" dxf="1">
    <nc r="AR15">
      <f>SQRT(AP15*AQ15)</f>
    </nc>
    <odxf>
      <numFmt numFmtId="0" formatCode="General"/>
    </odxf>
    <ndxf>
      <numFmt numFmtId="167" formatCode="0.000"/>
    </ndxf>
  </rcc>
  <rcc rId="3658" sId="3" odxf="1" dxf="1" numFmtId="4">
    <nc r="AS15">
      <v>1</v>
    </nc>
    <odxf>
      <font>
        <b val="0"/>
        <name val="Times New Roman"/>
        <scheme val="none"/>
      </font>
      <numFmt numFmtId="0" formatCode="General"/>
    </odxf>
    <ndxf>
      <font>
        <b/>
        <name val="Times New Roman"/>
        <scheme val="none"/>
      </font>
      <numFmt numFmtId="167" formatCode="0.000"/>
    </ndxf>
  </rcc>
  <rcc rId="3659" sId="3">
    <nc r="AU15">
      <v>2015</v>
    </nc>
  </rcc>
  <rcc rId="3660" sId="3" odxf="1" dxf="1">
    <nc r="AV15">
      <f>SUM(K15/S15*AA15,L15/T15*AB15,M15/U15*AC15,N15/V15*AD15, O15/W15*AE15,P15/X15*AF15)</f>
    </nc>
    <odxf>
      <font>
        <b val="0"/>
        <name val="Times New Roman"/>
        <scheme val="none"/>
      </font>
      <numFmt numFmtId="0" formatCode="General"/>
      <alignment horizontal="general" vertical="bottom" wrapText="0" readingOrder="0"/>
    </odxf>
    <ndxf>
      <font>
        <b/>
        <name val="Times New Roman"/>
        <scheme val="none"/>
      </font>
      <numFmt numFmtId="167" formatCode="0.000"/>
      <alignment horizontal="right" vertical="top" wrapText="1" readingOrder="0"/>
    </ndxf>
  </rcc>
  <rcc rId="3661" sId="3">
    <nc r="K15">
      <f>SUM(B75:B78)/4</f>
    </nc>
  </rcc>
  <rcc rId="3662" sId="3">
    <nc r="L15">
      <f>SUM(C75:C78)/4</f>
    </nc>
  </rcc>
  <rcc rId="3663" sId="3">
    <nc r="M15">
      <f>SUM(D75:D78)/4</f>
    </nc>
  </rcc>
  <rcc rId="3664" sId="3">
    <nc r="N15">
      <f>SUM(E75:E78)/4</f>
    </nc>
  </rcc>
  <rcc rId="3665" sId="3">
    <nc r="O15">
      <f>SUM(F75:F78)/4</f>
    </nc>
  </rcc>
  <rcc rId="3666" sId="3">
    <nc r="P15">
      <f>SUM(G75:G78)/4</f>
    </nc>
  </rcc>
  <rcc rId="3667" sId="3">
    <nc r="S15">
      <f>SUM(B73:B76)/4</f>
    </nc>
  </rcc>
  <rcc rId="3668" sId="3">
    <nc r="T15">
      <f>SUM(C73:C76)/4</f>
    </nc>
  </rcc>
  <rcc rId="3669" sId="3">
    <nc r="U15">
      <f>SUM(D73:D76)/4</f>
    </nc>
  </rcc>
  <rcc rId="3670" sId="3">
    <nc r="V15">
      <f>SUM(E73:E76)/4</f>
    </nc>
  </rcc>
  <rcc rId="3671" sId="3">
    <nc r="W15">
      <f>SUM(F73:F76)/4</f>
    </nc>
  </rcc>
  <rcc rId="3672" sId="3">
    <nc r="X15">
      <f>SUM(G73:G76)/4</f>
    </nc>
  </rcc>
  <rcc rId="3673" sId="3" odxf="1" dxf="1" numFmtId="4">
    <nc r="J28">
      <v>2015</v>
    </nc>
    <odxf>
      <font>
        <i val="0"/>
        <sz val="11"/>
        <color theme="1"/>
        <name val="Calibri"/>
        <scheme val="minor"/>
      </font>
      <numFmt numFmtId="0" formatCode="General"/>
      <alignment vertical="bottom" wrapText="0" readingOrder="0"/>
    </odxf>
    <ndxf>
      <font>
        <i/>
        <sz val="11"/>
        <color auto="1"/>
        <name val="Times New Roman"/>
        <scheme val="none"/>
      </font>
      <numFmt numFmtId="1" formatCode="0"/>
      <alignment vertical="top" wrapText="1" readingOrder="0"/>
    </ndxf>
  </rcc>
  <rcc rId="3674" sId="3" odxf="1" dxf="1">
    <nc r="K28">
      <f>K15/K14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75" sId="3" odxf="1" dxf="1">
    <nc r="L28">
      <f>L15/L14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76" sId="3" odxf="1" dxf="1">
    <nc r="M28">
      <f>M15/M14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77" sId="3" odxf="1" dxf="1">
    <nc r="N28">
      <f>N15/N14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78" sId="3" odxf="1" dxf="1">
    <nc r="O28">
      <f>O15/O14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79" sId="3" odxf="1" dxf="1">
    <nc r="P28">
      <f>P15/P14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fmt sheetId="3" sqref="Q28" start="0" length="0">
    <dxf>
      <font>
        <sz val="11"/>
        <color theme="1"/>
        <name val="Times New Roman"/>
        <scheme val="none"/>
      </font>
    </dxf>
  </rfmt>
  <rfmt sheetId="3" sqref="R28" start="0" length="0">
    <dxf>
      <font>
        <i/>
        <sz val="11"/>
        <color theme="1"/>
        <name val="Times New Roman"/>
        <scheme val="none"/>
      </font>
    </dxf>
  </rfmt>
  <rcc rId="3680" sId="3" odxf="1" dxf="1">
    <nc r="S28">
      <f>S15/S14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1" sId="3" odxf="1" dxf="1">
    <nc r="T28">
      <f>T15/T14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2" sId="3" odxf="1" dxf="1">
    <nc r="U28">
      <f>U15/U14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3" sId="3" odxf="1" dxf="1">
    <nc r="V28">
      <f>V15/V14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4" sId="3" odxf="1" dxf="1">
    <nc r="W28">
      <f>W15/W14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5" sId="3" odxf="1" dxf="1">
    <nc r="X28">
      <f>X15/X14</f>
    </nc>
    <odxf>
      <font>
        <sz val="11"/>
        <color theme="1"/>
        <name val="Calibri"/>
        <scheme val="minor"/>
      </font>
      <numFmt numFmtId="0" formatCode="General"/>
    </odxf>
    <ndxf>
      <font>
        <sz val="11"/>
        <color theme="1"/>
        <name val="Times New Roman"/>
        <scheme val="none"/>
      </font>
      <numFmt numFmtId="167" formatCode="0.000"/>
    </ndxf>
  </rcc>
  <rcc rId="3686" sId="3" odxf="1" dxf="1" numFmtId="4">
    <nc r="J40">
      <v>2015</v>
    </nc>
    <odxf>
      <font>
        <name val="Times New Roman"/>
        <scheme val="none"/>
      </font>
      <numFmt numFmtId="0" formatCode="General"/>
      <alignment vertical="bottom" wrapText="0" readingOrder="0"/>
    </odxf>
    <ndxf>
      <font>
        <color auto="1"/>
        <name val="Times New Roman"/>
        <scheme val="none"/>
      </font>
      <numFmt numFmtId="1" formatCode="0"/>
      <alignment vertical="top" wrapText="1" readingOrder="0"/>
    </ndxf>
  </rcc>
  <rcc rId="3687" sId="3">
    <oc r="K40">
      <f>K13/K14</f>
    </oc>
    <nc r="K40">
      <f>K13/K14</f>
    </nc>
  </rcc>
  <rcc rId="3688" sId="3">
    <oc r="L40">
      <f>L13/L14</f>
    </oc>
    <nc r="L40">
      <f>L13/L14</f>
    </nc>
  </rcc>
  <rcc rId="3689" sId="3">
    <oc r="M40">
      <f>M13/M14</f>
    </oc>
    <nc r="M40">
      <f>M13/M14</f>
    </nc>
  </rcc>
  <rcc rId="3690" sId="3">
    <oc r="N40">
      <f>N13/N14</f>
    </oc>
    <nc r="N40">
      <f>N13/N14</f>
    </nc>
  </rcc>
  <rcc rId="3691" sId="3">
    <oc r="O40">
      <f>O13/O14</f>
    </oc>
    <nc r="O40">
      <f>O13/O14</f>
    </nc>
  </rcc>
  <rcc rId="3692" sId="3">
    <oc r="P40">
      <f>P13/P14</f>
    </oc>
    <nc r="P40">
      <f>P13/P14</f>
    </nc>
  </rcc>
  <rcc rId="3693" sId="3">
    <oc r="S40">
      <f>S13/S14</f>
    </oc>
    <nc r="S40">
      <f>S13/S14</f>
    </nc>
  </rcc>
  <rcc rId="3694" sId="3">
    <oc r="T40">
      <f>T13/T14</f>
    </oc>
    <nc r="T40">
      <f>T13/T14</f>
    </nc>
  </rcc>
  <rcc rId="3695" sId="3">
    <oc r="U40">
      <f>U13/U14</f>
    </oc>
    <nc r="U40">
      <f>U13/U14</f>
    </nc>
  </rcc>
  <rcc rId="3696" sId="3">
    <oc r="V40">
      <f>V13/V14</f>
    </oc>
    <nc r="V40">
      <f>V13/V14</f>
    </nc>
  </rcc>
  <rcc rId="3697" sId="3">
    <oc r="W40">
      <f>W13/W14</f>
    </oc>
    <nc r="W40">
      <f>W13/W14</f>
    </nc>
  </rcc>
  <rcc rId="3698" sId="3">
    <oc r="X40">
      <f>X13/X14</f>
    </oc>
    <nc r="X40">
      <f>X13/X14</f>
    </nc>
  </rcc>
  <rcc rId="3699" sId="3">
    <nc r="R15" t="inlineStr">
      <is>
        <t>2014/15</t>
      </is>
    </nc>
  </rcc>
  <rcc rId="3700" sId="3">
    <nc r="R28" t="inlineStr">
      <is>
        <t>2014/15</t>
      </is>
    </nc>
  </rcc>
  <rcv guid="{6B67C9E3-91D0-450D-9515-7D2F347DE54D}" action="delete"/>
  <rcv guid="{6B67C9E3-91D0-450D-9515-7D2F347DE54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1" sId="3" odxf="1" dxf="1" numFmtId="4">
    <nc r="J41">
      <v>2016</v>
    </nc>
    <odxf>
      <font>
        <name val="Times New Roman"/>
        <scheme val="none"/>
      </font>
      <numFmt numFmtId="0" formatCode="General"/>
      <alignment vertical="bottom" wrapText="0" readingOrder="0"/>
    </odxf>
    <ndxf>
      <font>
        <color auto="1"/>
        <name val="Times New Roman"/>
        <scheme val="none"/>
      </font>
      <numFmt numFmtId="1" formatCode="0"/>
      <alignment vertical="top" wrapText="1" readingOrder="0"/>
    </ndxf>
  </rcc>
  <rcc rId="3702" sId="3" odxf="1" dxf="1">
    <nc r="K41">
      <f>K14/K15</f>
    </nc>
    <odxf>
      <alignment vertical="bottom" readingOrder="0"/>
    </odxf>
    <ndxf>
      <alignment vertical="top" readingOrder="0"/>
    </ndxf>
  </rcc>
  <rcc rId="3703" sId="3" odxf="1" dxf="1">
    <nc r="L41">
      <f>L14/L15</f>
    </nc>
    <odxf>
      <alignment vertical="bottom" readingOrder="0"/>
    </odxf>
    <ndxf>
      <alignment vertical="top" readingOrder="0"/>
    </ndxf>
  </rcc>
  <rcc rId="3704" sId="3" odxf="1" dxf="1">
    <nc r="M41">
      <f>M14/M15</f>
    </nc>
    <odxf>
      <alignment vertical="bottom" readingOrder="0"/>
    </odxf>
    <ndxf>
      <alignment vertical="top" readingOrder="0"/>
    </ndxf>
  </rcc>
  <rcc rId="3705" sId="3" odxf="1" dxf="1">
    <nc r="N41">
      <f>N14/N15</f>
    </nc>
    <odxf>
      <alignment vertical="bottom" readingOrder="0"/>
    </odxf>
    <ndxf>
      <alignment vertical="top" readingOrder="0"/>
    </ndxf>
  </rcc>
  <rcc rId="3706" sId="3" odxf="1" dxf="1">
    <nc r="O41">
      <f>O14/O15</f>
    </nc>
    <odxf>
      <alignment vertical="bottom" readingOrder="0"/>
    </odxf>
    <ndxf>
      <alignment vertical="top" readingOrder="0"/>
    </ndxf>
  </rcc>
  <rcc rId="3707" sId="3" odxf="1" dxf="1">
    <nc r="P41">
      <f>P14/P15</f>
    </nc>
    <odxf>
      <alignment vertical="bottom" readingOrder="0"/>
    </odxf>
    <ndxf>
      <alignment vertical="top" readingOrder="0"/>
    </ndxf>
  </rcc>
  <rcc rId="3708" sId="3">
    <nc r="S41">
      <f>S14/S15</f>
    </nc>
  </rcc>
  <rcc rId="3709" sId="3">
    <nc r="T41">
      <f>T14/T15</f>
    </nc>
  </rcc>
  <rcc rId="3710" sId="3">
    <nc r="U41">
      <f>U14/U15</f>
    </nc>
  </rcc>
  <rcc rId="3711" sId="3">
    <nc r="V41">
      <f>V14/V15</f>
    </nc>
  </rcc>
  <rcc rId="3712" sId="3">
    <nc r="W41">
      <f>W14/W15</f>
    </nc>
  </rcc>
  <rcc rId="3713" sId="3">
    <nc r="X41">
      <f>X14/X15</f>
    </nc>
  </rcc>
  <rcc rId="3714" sId="3">
    <nc r="R41" t="inlineStr">
      <is>
        <t>2014/15</t>
      </is>
    </nc>
  </rcc>
  <rcc rId="3715" sId="3" numFmtId="4">
    <oc r="AS15">
      <v>1</v>
    </oc>
    <nc r="AS15">
      <f>AS14*AR15</f>
    </nc>
  </rcc>
  <rcv guid="{6B67C9E3-91D0-450D-9515-7D2F347DE54D}" action="delete"/>
  <rcv guid="{6B67C9E3-91D0-450D-9515-7D2F347DE54D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3" odxf="1" dxf="1">
    <oc r="AV15">
      <f>SUM(K15/S15*AA15,L15/T15*AB15,M15/U15*AC15,N15/V15*AD15, O15/W15*AE15,P15/X15*AF15)</f>
    </oc>
    <nc r="AV15">
      <f>AV$6*AM15</f>
    </nc>
    <odxf>
      <alignment horizontal="right" vertical="top" wrapText="1" readingOrder="0"/>
    </odxf>
    <ndxf>
      <alignment horizontal="general" vertical="bottom" wrapText="0" readingOrder="0"/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3">
    <oc r="AO15" t="inlineStr">
      <is>
        <t>2005/07</t>
      </is>
    </oc>
    <nc r="AO15" t="inlineStr">
      <is>
        <t>2014/2015</t>
      </is>
    </nc>
  </rcc>
  <rcc rId="3718" sId="3">
    <oc r="AM15">
      <f>AL15*AL15</f>
    </oc>
    <nc r="AM15">
      <f>AM14*AL15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9" sId="2">
    <oc r="T39">
      <f>'S:\AER\EBTRIN\00AER\2014\[Ausgrid (D) 2013-14 - Economic Benchmarking RIN - Templates D14 148899.xlsm]3.3 Assets (RAB)'!$E$17</f>
    </oc>
    <nc r="T39">
      <f>'S:\AER\EBTRIN\00AER\2014\[02AGD2014.xlsm]3.3 Assets (RAB)'!$E$17</f>
    </nc>
  </rcc>
  <rcc rId="3720" sId="2">
    <oc r="T44">
      <f>'S:\AER\EBTRIN\00AER\2014\[Ausgrid (D) 2013-14 - Economic Benchmarking RIN - Templates D14 148899.xlsm]3.3 Assets (RAB)'!$E$18</f>
    </oc>
    <nc r="T44">
      <f>'S:\AER\EBTRIN\00AER\2014\[02AGD2014.xlsm]3.3 Assets (RAB)'!$E$18</f>
    </nc>
  </rcc>
  <rcc rId="3721" sId="2">
    <oc r="T49">
      <f>'S:\AER\EBTRIN\00AER\2014\[Ausgrid (D) 2013-14 - Economic Benchmarking RIN - Templates D14 148899.xlsm]3.3 Assets (RAB)'!$E$13</f>
    </oc>
    <nc r="T49">
      <f>'S:\AER\EBTRIN\00AER\2014\[02AGD2014.xlsm]3.3 Assets (RAB)'!$E$13</f>
    </nc>
  </rcc>
  <rcc rId="3722" sId="2">
    <oc r="T50">
      <f>'S:\AER\EBTRIN\00AER\2014\[Ausgrid (D) 2013-14 - Economic Benchmarking RIN - Templates D14 148899.xlsm]3.3 Assets (RAB)'!$E$15</f>
    </oc>
    <nc r="T50">
      <f>'S:\AER\EBTRIN\00AER\2014\[02AGD2014.xlsm]3.3 Assets (RAB)'!$E$15</f>
    </nc>
  </rcc>
  <rcv guid="{EDD5654A-1343-4932-B339-0C715CFA6F8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3" sId="2">
    <nc r="G68" t="inlineStr">
      <is>
        <t>fred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E13" guid="{00000000-0000-0000-0000-000000000000}" action="delete" alwaysShow="1" author="Wu, Su"/>
  <rcmt sheetId="2" cell="M28" guid="{00000000-0000-0000-0000-000000000000}" action="delete" alwaysShow="1" author="Wu, Su"/>
  <rcmt sheetId="2" cell="A57" guid="{00000000-0000-0000-0000-000000000000}" action="delete" alwaysShow="1" author="Wu, Su"/>
  <rfmt sheetId="2" sqref="A30:EB61">
    <dxf>
      <fill>
        <patternFill patternType="none">
          <bgColor auto="1"/>
        </patternFill>
      </fill>
    </dxf>
  </rfmt>
  <rfmt sheetId="2" sqref="A1:O28">
    <dxf>
      <fill>
        <patternFill patternType="none">
          <bgColor auto="1"/>
        </patternFill>
      </fill>
    </dxf>
  </rfmt>
  <rfmt sheetId="4" sqref="A1:BP42">
    <dxf>
      <fill>
        <patternFill patternType="none">
          <bgColor auto="1"/>
        </patternFill>
      </fill>
    </dxf>
  </rfmt>
  <rcv guid="{1B607AAC-439D-4F8D-8006-2156BC216D59}" action="delete"/>
  <rcv guid="{1B607AAC-439D-4F8D-8006-2156BC216D59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B67C9E3-91D0-450D-9515-7D2F347DE54D}" action="delete"/>
  <rcv guid="{6B67C9E3-91D0-450D-9515-7D2F347DE54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37204F0-C285-4234-9D38-AACC3843C92E}" name="Graham, Jeremy" id="-876256655" dateTime="2016-04-19T11:45:32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printerSettings" Target="../printerSettings/printerSettings15.bin"/><Relationship Id="rId7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printerSettings" Target="../printerSettings/printerSettings21.bin"/><Relationship Id="rId7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tabSelected="1" zoomScale="75" zoomScaleNormal="75" workbookViewId="0"/>
  </sheetViews>
  <sheetFormatPr defaultRowHeight="14.5" x14ac:dyDescent="0.35"/>
  <cols>
    <col min="1" max="1" width="19.453125" style="5" customWidth="1"/>
    <col min="2" max="8" width="15.7265625" style="5" customWidth="1"/>
    <col min="9" max="9" width="8.453125" style="5" customWidth="1"/>
    <col min="10" max="11" width="15.7265625" style="5" customWidth="1"/>
  </cols>
  <sheetData>
    <row r="1" spans="1:11" x14ac:dyDescent="0.35">
      <c r="A1" s="4" t="s">
        <v>57</v>
      </c>
    </row>
    <row r="2" spans="1:11" x14ac:dyDescent="0.35">
      <c r="A2" s="5" t="s">
        <v>58</v>
      </c>
    </row>
    <row r="3" spans="1:11" ht="17.25" customHeight="1" x14ac:dyDescent="0.35"/>
    <row r="4" spans="1:11" s="111" customFormat="1" x14ac:dyDescent="0.35">
      <c r="A4" s="107" t="s">
        <v>59</v>
      </c>
      <c r="B4" s="107"/>
      <c r="C4" s="108"/>
      <c r="D4" s="108"/>
      <c r="E4" s="108"/>
      <c r="F4" s="108"/>
      <c r="G4" s="108"/>
      <c r="H4" s="109" t="s">
        <v>100</v>
      </c>
      <c r="I4" s="108"/>
      <c r="J4" s="108" t="s">
        <v>66</v>
      </c>
      <c r="K4" s="110"/>
    </row>
    <row r="5" spans="1:11" s="34" customFormat="1" ht="124" customHeight="1" x14ac:dyDescent="0.35">
      <c r="A5" s="69"/>
      <c r="B5" s="99" t="s">
        <v>2</v>
      </c>
      <c r="C5" s="70" t="s">
        <v>0</v>
      </c>
      <c r="D5" s="70" t="s">
        <v>4</v>
      </c>
      <c r="E5" s="70" t="s">
        <v>5</v>
      </c>
      <c r="F5" s="70" t="s">
        <v>6</v>
      </c>
      <c r="G5" s="70" t="s">
        <v>7</v>
      </c>
      <c r="H5" s="70" t="s">
        <v>91</v>
      </c>
      <c r="I5" s="71"/>
      <c r="J5" s="70" t="s">
        <v>41</v>
      </c>
      <c r="K5" s="72" t="s">
        <v>46</v>
      </c>
    </row>
    <row r="6" spans="1:11" x14ac:dyDescent="0.35">
      <c r="A6" s="73" t="s">
        <v>1</v>
      </c>
      <c r="B6" s="100" t="s">
        <v>3</v>
      </c>
      <c r="C6" s="74" t="s">
        <v>3</v>
      </c>
      <c r="D6" s="74" t="s">
        <v>3</v>
      </c>
      <c r="E6" s="74" t="s">
        <v>3</v>
      </c>
      <c r="F6" s="74" t="s">
        <v>3</v>
      </c>
      <c r="G6" s="74" t="s">
        <v>3</v>
      </c>
      <c r="H6" s="74" t="s">
        <v>101</v>
      </c>
      <c r="I6" s="75"/>
      <c r="J6" s="74" t="s">
        <v>42</v>
      </c>
      <c r="K6" s="76" t="s">
        <v>42</v>
      </c>
    </row>
    <row r="7" spans="1:11" x14ac:dyDescent="0.35">
      <c r="A7" s="73" t="s">
        <v>8</v>
      </c>
      <c r="B7" s="100" t="s">
        <v>9</v>
      </c>
      <c r="C7" s="74" t="s">
        <v>9</v>
      </c>
      <c r="D7" s="74" t="s">
        <v>9</v>
      </c>
      <c r="E7" s="74" t="s">
        <v>9</v>
      </c>
      <c r="F7" s="74" t="s">
        <v>9</v>
      </c>
      <c r="G7" s="74" t="s">
        <v>9</v>
      </c>
      <c r="H7" s="74" t="s">
        <v>9</v>
      </c>
      <c r="I7" s="75"/>
      <c r="J7" s="74" t="s">
        <v>9</v>
      </c>
      <c r="K7" s="76" t="s">
        <v>9</v>
      </c>
    </row>
    <row r="8" spans="1:11" x14ac:dyDescent="0.35">
      <c r="A8" s="73" t="s">
        <v>10</v>
      </c>
      <c r="B8" s="100" t="s">
        <v>11</v>
      </c>
      <c r="C8" s="74" t="s">
        <v>11</v>
      </c>
      <c r="D8" s="74" t="s">
        <v>11</v>
      </c>
      <c r="E8" s="74" t="s">
        <v>11</v>
      </c>
      <c r="F8" s="74" t="s">
        <v>11</v>
      </c>
      <c r="G8" s="74" t="s">
        <v>11</v>
      </c>
      <c r="H8" s="74" t="s">
        <v>102</v>
      </c>
      <c r="I8" s="75"/>
      <c r="J8" s="74" t="s">
        <v>43</v>
      </c>
      <c r="K8" s="76" t="s">
        <v>43</v>
      </c>
    </row>
    <row r="9" spans="1:11" x14ac:dyDescent="0.35">
      <c r="A9" s="73" t="s">
        <v>12</v>
      </c>
      <c r="B9" s="100" t="s">
        <v>13</v>
      </c>
      <c r="C9" s="74" t="s">
        <v>13</v>
      </c>
      <c r="D9" s="74" t="s">
        <v>13</v>
      </c>
      <c r="E9" s="74" t="s">
        <v>13</v>
      </c>
      <c r="F9" s="74" t="s">
        <v>13</v>
      </c>
      <c r="G9" s="74" t="s">
        <v>13</v>
      </c>
      <c r="H9" s="74" t="s">
        <v>103</v>
      </c>
      <c r="I9" s="75"/>
      <c r="J9" s="74" t="s">
        <v>44</v>
      </c>
      <c r="K9" s="76" t="s">
        <v>44</v>
      </c>
    </row>
    <row r="10" spans="1:11" x14ac:dyDescent="0.35">
      <c r="A10" s="73" t="s">
        <v>14</v>
      </c>
      <c r="B10" s="101">
        <v>3</v>
      </c>
      <c r="C10" s="77">
        <v>3</v>
      </c>
      <c r="D10" s="77">
        <v>3</v>
      </c>
      <c r="E10" s="77">
        <v>3</v>
      </c>
      <c r="F10" s="77">
        <v>3</v>
      </c>
      <c r="G10" s="77">
        <v>3</v>
      </c>
      <c r="H10" s="77">
        <v>2</v>
      </c>
      <c r="I10" s="75"/>
      <c r="J10" s="77">
        <v>6</v>
      </c>
      <c r="K10" s="78">
        <v>6</v>
      </c>
    </row>
    <row r="11" spans="1:11" x14ac:dyDescent="0.35">
      <c r="A11" s="79" t="s">
        <v>15</v>
      </c>
      <c r="B11" s="102">
        <v>35674</v>
      </c>
      <c r="C11" s="80">
        <v>36039</v>
      </c>
      <c r="D11" s="80">
        <v>37135</v>
      </c>
      <c r="E11" s="80">
        <v>37135</v>
      </c>
      <c r="F11" s="80">
        <v>37135</v>
      </c>
      <c r="G11" s="80">
        <v>36039</v>
      </c>
      <c r="H11" s="80">
        <v>34653</v>
      </c>
      <c r="I11" s="75"/>
      <c r="J11" s="80">
        <v>22068</v>
      </c>
      <c r="K11" s="81">
        <v>22068</v>
      </c>
    </row>
    <row r="12" spans="1:11" x14ac:dyDescent="0.35">
      <c r="A12" s="79" t="s">
        <v>16</v>
      </c>
      <c r="B12" s="102">
        <v>42064</v>
      </c>
      <c r="C12" s="80">
        <v>42064</v>
      </c>
      <c r="D12" s="80">
        <v>42064</v>
      </c>
      <c r="E12" s="80">
        <v>42064</v>
      </c>
      <c r="F12" s="80">
        <v>42064</v>
      </c>
      <c r="G12" s="80">
        <v>42064</v>
      </c>
      <c r="H12" s="80">
        <v>41958</v>
      </c>
      <c r="I12" s="75"/>
      <c r="J12" s="80">
        <v>41791</v>
      </c>
      <c r="K12" s="81">
        <v>41791</v>
      </c>
    </row>
    <row r="13" spans="1:11" x14ac:dyDescent="0.35">
      <c r="A13" s="73" t="s">
        <v>17</v>
      </c>
      <c r="B13" s="101">
        <v>71</v>
      </c>
      <c r="C13" s="77">
        <v>67</v>
      </c>
      <c r="D13" s="77">
        <v>55</v>
      </c>
      <c r="E13" s="77">
        <v>55</v>
      </c>
      <c r="F13" s="77">
        <v>55</v>
      </c>
      <c r="G13" s="77">
        <v>67</v>
      </c>
      <c r="H13" s="77">
        <v>41</v>
      </c>
      <c r="I13" s="75"/>
      <c r="J13" s="77">
        <v>55</v>
      </c>
      <c r="K13" s="78">
        <v>55</v>
      </c>
    </row>
    <row r="14" spans="1:11" x14ac:dyDescent="0.35">
      <c r="A14" s="73" t="s">
        <v>18</v>
      </c>
      <c r="B14" s="100" t="s">
        <v>24</v>
      </c>
      <c r="C14" s="74" t="s">
        <v>19</v>
      </c>
      <c r="D14" s="74" t="s">
        <v>23</v>
      </c>
      <c r="E14" s="74" t="s">
        <v>22</v>
      </c>
      <c r="F14" s="74" t="s">
        <v>21</v>
      </c>
      <c r="G14" s="74" t="s">
        <v>20</v>
      </c>
      <c r="H14" s="74" t="s">
        <v>104</v>
      </c>
      <c r="I14" s="75"/>
      <c r="J14" s="74" t="s">
        <v>45</v>
      </c>
      <c r="K14" s="76" t="s">
        <v>47</v>
      </c>
    </row>
    <row r="15" spans="1:11" x14ac:dyDescent="0.35">
      <c r="A15" s="82"/>
      <c r="B15" s="103"/>
      <c r="C15" s="75"/>
      <c r="D15" s="77"/>
      <c r="E15" s="77"/>
      <c r="F15" s="77"/>
      <c r="G15" s="77"/>
      <c r="H15" s="75"/>
      <c r="I15" s="75"/>
      <c r="J15" s="75"/>
      <c r="K15" s="83"/>
    </row>
    <row r="16" spans="1:11" x14ac:dyDescent="0.35">
      <c r="A16" s="82"/>
      <c r="B16" s="103"/>
      <c r="C16" s="75"/>
      <c r="D16" s="77"/>
      <c r="E16" s="77"/>
      <c r="F16" s="77"/>
      <c r="G16" s="77"/>
      <c r="H16" s="75"/>
      <c r="I16" s="75"/>
      <c r="J16" s="75"/>
      <c r="K16" s="83"/>
    </row>
    <row r="17" spans="1:11" s="59" customFormat="1" ht="42" x14ac:dyDescent="0.35">
      <c r="A17" s="84" t="s">
        <v>127</v>
      </c>
      <c r="B17" s="104" t="s">
        <v>136</v>
      </c>
      <c r="C17" s="85" t="s">
        <v>128</v>
      </c>
      <c r="D17" s="85">
        <v>6427</v>
      </c>
      <c r="E17" s="86">
        <v>6427</v>
      </c>
      <c r="F17" s="85">
        <v>6427</v>
      </c>
      <c r="G17" s="85">
        <v>6427</v>
      </c>
      <c r="H17" s="85" t="s">
        <v>126</v>
      </c>
      <c r="I17" s="85"/>
      <c r="J17" s="87" t="s">
        <v>105</v>
      </c>
      <c r="K17" s="88"/>
    </row>
    <row r="18" spans="1:11" s="2" customFormat="1" ht="28.5" x14ac:dyDescent="0.35">
      <c r="A18" s="89"/>
      <c r="B18" s="105" t="s">
        <v>137</v>
      </c>
      <c r="C18" s="91" t="s">
        <v>133</v>
      </c>
      <c r="D18" s="92" t="s">
        <v>129</v>
      </c>
      <c r="E18" s="92" t="s">
        <v>131</v>
      </c>
      <c r="F18" s="92" t="s">
        <v>130</v>
      </c>
      <c r="G18" s="90" t="s">
        <v>130</v>
      </c>
      <c r="H18" s="90" t="s">
        <v>132</v>
      </c>
      <c r="I18" s="90"/>
      <c r="J18" s="93" t="s">
        <v>106</v>
      </c>
      <c r="K18" s="94" t="s">
        <v>106</v>
      </c>
    </row>
    <row r="19" spans="1:11" s="2" customFormat="1" ht="49.5" customHeight="1" x14ac:dyDescent="0.35">
      <c r="A19" s="89" t="s">
        <v>140</v>
      </c>
      <c r="B19" s="112" t="s">
        <v>142</v>
      </c>
      <c r="C19" s="113" t="s">
        <v>139</v>
      </c>
      <c r="D19" s="114"/>
      <c r="E19" s="114"/>
      <c r="F19" s="114"/>
      <c r="G19" s="115"/>
      <c r="H19" s="115" t="s">
        <v>143</v>
      </c>
      <c r="I19" s="115"/>
      <c r="J19" s="113" t="s">
        <v>150</v>
      </c>
      <c r="K19" s="116"/>
    </row>
    <row r="20" spans="1:11" s="66" customFormat="1" x14ac:dyDescent="0.35">
      <c r="A20" s="95" t="s">
        <v>141</v>
      </c>
      <c r="B20" s="106">
        <v>42172</v>
      </c>
      <c r="C20" s="96">
        <v>42172</v>
      </c>
      <c r="D20" s="96"/>
      <c r="E20" s="96"/>
      <c r="F20" s="96"/>
      <c r="G20" s="96"/>
      <c r="H20" s="96">
        <v>42172</v>
      </c>
      <c r="I20" s="97"/>
      <c r="J20" s="96">
        <v>42172</v>
      </c>
      <c r="K20" s="98"/>
    </row>
    <row r="21" spans="1:11" x14ac:dyDescent="0.35">
      <c r="A21" s="10"/>
      <c r="C21" s="12"/>
      <c r="D21" s="8"/>
      <c r="E21" s="8"/>
      <c r="F21" s="8"/>
      <c r="J21" s="12"/>
      <c r="K21" s="15"/>
    </row>
    <row r="22" spans="1:11" x14ac:dyDescent="0.35">
      <c r="A22" s="10"/>
      <c r="C22" s="12"/>
      <c r="D22" s="8"/>
      <c r="E22" s="8"/>
      <c r="F22" s="8"/>
      <c r="J22" s="12"/>
      <c r="K22" s="15"/>
    </row>
    <row r="23" spans="1:11" x14ac:dyDescent="0.35">
      <c r="A23" s="10"/>
      <c r="C23" s="12"/>
      <c r="D23" s="8"/>
      <c r="E23" s="8"/>
      <c r="F23" s="8"/>
      <c r="J23" s="12"/>
      <c r="K23" s="15"/>
    </row>
    <row r="24" spans="1:11" x14ac:dyDescent="0.35">
      <c r="A24" s="10"/>
      <c r="C24" s="12"/>
      <c r="D24" s="8"/>
      <c r="E24" s="8"/>
      <c r="F24" s="8"/>
      <c r="J24" s="12"/>
      <c r="K24" s="15"/>
    </row>
    <row r="25" spans="1:11" x14ac:dyDescent="0.35">
      <c r="A25" s="10"/>
      <c r="C25" s="12"/>
      <c r="D25" s="8"/>
      <c r="E25" s="8"/>
      <c r="F25" s="8"/>
      <c r="J25" s="12"/>
      <c r="K25" s="15"/>
    </row>
    <row r="26" spans="1:11" x14ac:dyDescent="0.35">
      <c r="A26" s="10"/>
      <c r="C26" s="12"/>
      <c r="D26" s="8"/>
      <c r="E26" s="8"/>
      <c r="F26" s="8"/>
      <c r="J26" s="12"/>
      <c r="K26" s="15"/>
    </row>
    <row r="27" spans="1:11" x14ac:dyDescent="0.35">
      <c r="A27" s="10"/>
      <c r="C27" s="12"/>
      <c r="D27" s="8"/>
      <c r="E27" s="8"/>
      <c r="F27" s="8"/>
      <c r="G27" s="12"/>
      <c r="J27" s="12"/>
      <c r="K27" s="15"/>
    </row>
    <row r="28" spans="1:11" x14ac:dyDescent="0.35">
      <c r="A28" s="10"/>
      <c r="C28" s="12"/>
      <c r="D28" s="8"/>
      <c r="E28" s="8"/>
      <c r="F28" s="8"/>
      <c r="G28" s="12"/>
      <c r="J28" s="12"/>
      <c r="K28" s="15"/>
    </row>
    <row r="29" spans="1:11" x14ac:dyDescent="0.35">
      <c r="A29" s="10"/>
      <c r="B29" s="11"/>
      <c r="C29" s="12"/>
      <c r="D29" s="8"/>
      <c r="E29" s="8"/>
      <c r="F29" s="8"/>
      <c r="G29" s="12"/>
      <c r="J29" s="12"/>
      <c r="K29" s="15"/>
    </row>
    <row r="30" spans="1:11" x14ac:dyDescent="0.35">
      <c r="A30" s="10"/>
      <c r="B30" s="11"/>
      <c r="C30" s="12"/>
      <c r="D30" s="12"/>
      <c r="E30" s="12"/>
      <c r="F30" s="12"/>
      <c r="G30" s="12"/>
      <c r="J30" s="12"/>
      <c r="K30" s="15"/>
    </row>
    <row r="31" spans="1:11" x14ac:dyDescent="0.35">
      <c r="A31" s="10"/>
      <c r="B31" s="11"/>
      <c r="C31" s="12"/>
      <c r="D31" s="12"/>
      <c r="E31" s="12"/>
      <c r="F31" s="12"/>
      <c r="G31" s="12"/>
    </row>
    <row r="32" spans="1:11" x14ac:dyDescent="0.35">
      <c r="A32" s="10"/>
      <c r="B32" s="11"/>
      <c r="C32" s="12"/>
      <c r="D32" s="12"/>
      <c r="E32" s="12"/>
      <c r="F32" s="12"/>
      <c r="G32" s="12"/>
    </row>
    <row r="33" spans="1:7" x14ac:dyDescent="0.35">
      <c r="A33" s="10"/>
      <c r="B33" s="11"/>
      <c r="C33" s="12"/>
      <c r="D33" s="12"/>
      <c r="E33" s="12"/>
      <c r="F33" s="12"/>
      <c r="G33" s="12"/>
    </row>
    <row r="34" spans="1:7" x14ac:dyDescent="0.35">
      <c r="A34" s="10"/>
      <c r="B34" s="11"/>
      <c r="C34" s="12"/>
      <c r="D34" s="12"/>
      <c r="E34" s="12"/>
      <c r="F34" s="12"/>
      <c r="G34" s="12"/>
    </row>
    <row r="35" spans="1:7" x14ac:dyDescent="0.35">
      <c r="A35" s="10"/>
      <c r="B35" s="11"/>
      <c r="C35" s="12"/>
      <c r="D35" s="12"/>
      <c r="E35" s="12"/>
      <c r="F35" s="12"/>
      <c r="G35" s="12"/>
    </row>
    <row r="36" spans="1:7" x14ac:dyDescent="0.35">
      <c r="A36" s="10"/>
      <c r="B36" s="11"/>
      <c r="C36" s="12"/>
      <c r="D36" s="12"/>
      <c r="E36" s="12"/>
      <c r="F36" s="12"/>
      <c r="G36" s="12"/>
    </row>
    <row r="37" spans="1:7" x14ac:dyDescent="0.35">
      <c r="A37" s="10"/>
      <c r="B37" s="11"/>
      <c r="C37" s="12"/>
      <c r="D37" s="12"/>
      <c r="E37" s="12"/>
      <c r="F37" s="12"/>
      <c r="G37" s="12"/>
    </row>
    <row r="38" spans="1:7" x14ac:dyDescent="0.35">
      <c r="A38" s="10"/>
      <c r="B38" s="11"/>
      <c r="C38" s="12"/>
      <c r="D38" s="12"/>
      <c r="E38" s="12"/>
      <c r="F38" s="12"/>
      <c r="G38" s="12"/>
    </row>
    <row r="39" spans="1:7" x14ac:dyDescent="0.35">
      <c r="A39" s="10"/>
      <c r="B39" s="11"/>
      <c r="C39" s="12"/>
      <c r="D39" s="12"/>
      <c r="E39" s="12"/>
      <c r="F39" s="12"/>
      <c r="G39" s="12"/>
    </row>
    <row r="40" spans="1:7" x14ac:dyDescent="0.35">
      <c r="A40" s="10"/>
      <c r="B40" s="11"/>
      <c r="C40" s="12"/>
      <c r="D40" s="12"/>
      <c r="E40" s="12"/>
      <c r="F40" s="12"/>
      <c r="G40" s="12"/>
    </row>
    <row r="41" spans="1:7" x14ac:dyDescent="0.35">
      <c r="A41" s="10"/>
      <c r="B41" s="11"/>
      <c r="C41" s="12"/>
      <c r="D41" s="12"/>
      <c r="E41" s="12"/>
      <c r="F41" s="12"/>
      <c r="G41" s="12"/>
    </row>
    <row r="42" spans="1:7" x14ac:dyDescent="0.35">
      <c r="A42" s="10"/>
      <c r="B42" s="11"/>
      <c r="C42" s="12"/>
      <c r="D42" s="12"/>
      <c r="E42" s="12"/>
      <c r="F42" s="12"/>
      <c r="G42" s="12"/>
    </row>
    <row r="43" spans="1:7" x14ac:dyDescent="0.35">
      <c r="A43" s="10"/>
      <c r="B43" s="11"/>
      <c r="C43" s="12"/>
      <c r="D43" s="12"/>
      <c r="E43" s="12"/>
      <c r="F43" s="12"/>
      <c r="G43" s="12"/>
    </row>
    <row r="44" spans="1:7" x14ac:dyDescent="0.35">
      <c r="A44" s="10"/>
      <c r="B44" s="11"/>
      <c r="C44" s="12"/>
      <c r="D44" s="12"/>
      <c r="E44" s="12"/>
      <c r="F44" s="12"/>
      <c r="G44" s="12"/>
    </row>
    <row r="45" spans="1:7" x14ac:dyDescent="0.35">
      <c r="A45" s="10"/>
      <c r="B45" s="11"/>
      <c r="C45" s="12"/>
      <c r="D45" s="12"/>
      <c r="E45" s="12"/>
      <c r="F45" s="12"/>
      <c r="G45" s="12"/>
    </row>
    <row r="46" spans="1:7" x14ac:dyDescent="0.35">
      <c r="A46" s="10"/>
      <c r="B46" s="11"/>
      <c r="C46" s="12"/>
      <c r="D46" s="12"/>
      <c r="E46" s="12"/>
      <c r="F46" s="12"/>
      <c r="G46" s="12"/>
    </row>
    <row r="47" spans="1:7" x14ac:dyDescent="0.35">
      <c r="A47" s="10"/>
      <c r="B47" s="11"/>
      <c r="C47" s="12"/>
      <c r="D47" s="12"/>
      <c r="E47" s="12"/>
      <c r="F47" s="12"/>
      <c r="G47" s="12"/>
    </row>
    <row r="48" spans="1:7" x14ac:dyDescent="0.35">
      <c r="A48" s="10"/>
      <c r="B48" s="11"/>
      <c r="C48" s="12"/>
      <c r="D48" s="12"/>
      <c r="E48" s="12"/>
      <c r="F48" s="12"/>
      <c r="G48" s="12"/>
    </row>
    <row r="49" spans="1:7" x14ac:dyDescent="0.35">
      <c r="A49" s="10"/>
      <c r="B49" s="11"/>
      <c r="C49" s="12"/>
      <c r="D49" s="12"/>
      <c r="E49" s="12"/>
      <c r="F49" s="12"/>
      <c r="G49" s="12"/>
    </row>
    <row r="50" spans="1:7" x14ac:dyDescent="0.35">
      <c r="A50" s="10"/>
      <c r="B50" s="11"/>
      <c r="C50" s="12"/>
      <c r="D50" s="12"/>
      <c r="E50" s="12"/>
      <c r="F50" s="12"/>
      <c r="G50" s="12"/>
    </row>
    <row r="51" spans="1:7" x14ac:dyDescent="0.35">
      <c r="A51" s="10"/>
      <c r="B51" s="11"/>
      <c r="C51" s="12"/>
      <c r="D51" s="12"/>
      <c r="E51" s="12"/>
      <c r="F51" s="12"/>
      <c r="G51" s="12"/>
    </row>
    <row r="52" spans="1:7" x14ac:dyDescent="0.35">
      <c r="A52" s="10"/>
      <c r="B52" s="11"/>
      <c r="C52" s="12"/>
      <c r="D52" s="12"/>
      <c r="E52" s="12"/>
      <c r="F52" s="12"/>
      <c r="G52" s="12"/>
    </row>
    <row r="53" spans="1:7" x14ac:dyDescent="0.35">
      <c r="A53" s="10"/>
      <c r="B53" s="11"/>
      <c r="C53" s="12"/>
      <c r="D53" s="12"/>
      <c r="E53" s="12"/>
      <c r="F53" s="12"/>
      <c r="G53" s="12"/>
    </row>
    <row r="54" spans="1:7" x14ac:dyDescent="0.35">
      <c r="A54" s="10"/>
      <c r="B54" s="11"/>
      <c r="C54" s="12"/>
      <c r="D54" s="12"/>
      <c r="E54" s="12"/>
      <c r="F54" s="12"/>
      <c r="G54" s="12"/>
    </row>
    <row r="55" spans="1:7" x14ac:dyDescent="0.35">
      <c r="A55" s="10"/>
      <c r="B55" s="11"/>
      <c r="C55" s="12"/>
      <c r="D55" s="12"/>
      <c r="E55" s="12"/>
      <c r="F55" s="12"/>
      <c r="G55" s="12"/>
    </row>
    <row r="56" spans="1:7" x14ac:dyDescent="0.35">
      <c r="A56" s="10"/>
      <c r="B56" s="11"/>
      <c r="C56" s="12"/>
      <c r="D56" s="12"/>
      <c r="E56" s="12"/>
      <c r="F56" s="12"/>
      <c r="G56" s="12"/>
    </row>
    <row r="57" spans="1:7" x14ac:dyDescent="0.35">
      <c r="A57" s="10"/>
      <c r="B57" s="11"/>
      <c r="C57" s="12"/>
      <c r="D57" s="12"/>
      <c r="E57" s="12"/>
      <c r="F57" s="12"/>
      <c r="G57" s="12"/>
    </row>
    <row r="58" spans="1:7" x14ac:dyDescent="0.35">
      <c r="A58" s="10"/>
      <c r="B58" s="11"/>
      <c r="C58" s="12"/>
      <c r="D58" s="12"/>
      <c r="E58" s="12"/>
      <c r="F58" s="12"/>
      <c r="G58" s="12"/>
    </row>
    <row r="59" spans="1:7" x14ac:dyDescent="0.35">
      <c r="A59" s="10"/>
      <c r="B59" s="11"/>
      <c r="C59" s="12"/>
      <c r="D59" s="12"/>
      <c r="E59" s="12"/>
      <c r="F59" s="12"/>
      <c r="G59" s="12"/>
    </row>
    <row r="60" spans="1:7" x14ac:dyDescent="0.35">
      <c r="A60" s="10"/>
      <c r="B60" s="11"/>
      <c r="C60" s="12"/>
      <c r="D60" s="12"/>
      <c r="E60" s="12"/>
      <c r="F60" s="12"/>
      <c r="G60" s="12"/>
    </row>
    <row r="61" spans="1:7" x14ac:dyDescent="0.35">
      <c r="A61" s="10"/>
      <c r="B61" s="11"/>
      <c r="C61" s="12"/>
      <c r="D61" s="12"/>
      <c r="E61" s="12"/>
      <c r="F61" s="12"/>
      <c r="G61" s="12"/>
    </row>
    <row r="62" spans="1:7" x14ac:dyDescent="0.35">
      <c r="A62" s="10"/>
      <c r="B62" s="11"/>
      <c r="C62" s="12"/>
      <c r="D62" s="12"/>
      <c r="E62" s="12"/>
      <c r="F62" s="12"/>
      <c r="G62" s="12"/>
    </row>
    <row r="63" spans="1:7" x14ac:dyDescent="0.35">
      <c r="A63" s="10"/>
      <c r="B63" s="11"/>
      <c r="C63" s="12"/>
      <c r="D63" s="12"/>
      <c r="E63" s="12"/>
      <c r="F63" s="12"/>
      <c r="G63" s="12"/>
    </row>
    <row r="64" spans="1:7" x14ac:dyDescent="0.35">
      <c r="A64" s="10"/>
      <c r="B64" s="11"/>
      <c r="C64" s="12"/>
      <c r="D64" s="12"/>
      <c r="E64" s="12"/>
      <c r="F64" s="12"/>
      <c r="G64" s="12"/>
    </row>
    <row r="65" spans="1:7" x14ac:dyDescent="0.35">
      <c r="A65" s="10"/>
      <c r="B65" s="11"/>
      <c r="C65" s="12"/>
      <c r="D65" s="12"/>
      <c r="E65" s="12"/>
      <c r="F65" s="12"/>
      <c r="G65" s="12"/>
    </row>
    <row r="66" spans="1:7" x14ac:dyDescent="0.35">
      <c r="A66" s="10"/>
      <c r="B66" s="11"/>
      <c r="C66" s="12"/>
      <c r="D66" s="12"/>
      <c r="E66" s="12"/>
      <c r="F66" s="12"/>
      <c r="G66" s="12"/>
    </row>
    <row r="67" spans="1:7" x14ac:dyDescent="0.35">
      <c r="A67" s="10"/>
      <c r="B67" s="11"/>
      <c r="C67" s="12"/>
      <c r="D67" s="12"/>
      <c r="E67" s="12"/>
      <c r="F67" s="12"/>
      <c r="G67" s="12"/>
    </row>
    <row r="68" spans="1:7" x14ac:dyDescent="0.35">
      <c r="A68" s="10"/>
      <c r="B68" s="11"/>
      <c r="C68" s="12"/>
      <c r="D68" s="12"/>
      <c r="E68" s="12"/>
      <c r="F68" s="12"/>
      <c r="G68" s="12"/>
    </row>
    <row r="69" spans="1:7" x14ac:dyDescent="0.35">
      <c r="A69" s="10"/>
      <c r="B69" s="11"/>
      <c r="C69" s="12"/>
      <c r="D69" s="12"/>
      <c r="E69" s="12"/>
      <c r="F69" s="12"/>
      <c r="G69" s="12"/>
    </row>
    <row r="70" spans="1:7" x14ac:dyDescent="0.35">
      <c r="A70" s="10"/>
      <c r="B70" s="11"/>
      <c r="C70" s="12"/>
      <c r="D70" s="12"/>
      <c r="E70" s="12"/>
      <c r="F70" s="12"/>
      <c r="G70" s="12"/>
    </row>
    <row r="71" spans="1:7" x14ac:dyDescent="0.35">
      <c r="A71" s="10"/>
      <c r="B71" s="11"/>
      <c r="C71" s="12"/>
      <c r="D71" s="12"/>
      <c r="E71" s="12"/>
      <c r="F71" s="12"/>
      <c r="G71" s="12"/>
    </row>
    <row r="72" spans="1:7" x14ac:dyDescent="0.35">
      <c r="A72" s="10"/>
      <c r="B72" s="11"/>
      <c r="C72" s="12"/>
      <c r="D72" s="12"/>
      <c r="E72" s="12"/>
      <c r="F72" s="12"/>
      <c r="G72" s="12"/>
    </row>
    <row r="73" spans="1:7" x14ac:dyDescent="0.35">
      <c r="A73" s="10"/>
      <c r="B73" s="11"/>
      <c r="C73" s="12"/>
      <c r="D73" s="12"/>
      <c r="E73" s="12"/>
      <c r="F73" s="12"/>
      <c r="G73" s="12"/>
    </row>
    <row r="74" spans="1:7" x14ac:dyDescent="0.35">
      <c r="A74" s="10"/>
      <c r="B74" s="11"/>
      <c r="C74" s="12"/>
      <c r="D74" s="12"/>
      <c r="E74" s="12"/>
      <c r="F74" s="12"/>
      <c r="G74" s="12"/>
    </row>
    <row r="75" spans="1:7" x14ac:dyDescent="0.35">
      <c r="A75" s="10"/>
      <c r="B75" s="11"/>
      <c r="C75" s="12"/>
      <c r="D75" s="12"/>
      <c r="E75" s="12"/>
      <c r="F75" s="12"/>
      <c r="G75" s="12"/>
    </row>
    <row r="76" spans="1:7" x14ac:dyDescent="0.35">
      <c r="A76" s="10"/>
      <c r="B76" s="11"/>
      <c r="C76" s="12"/>
      <c r="D76" s="12"/>
      <c r="E76" s="12"/>
      <c r="F76" s="12"/>
      <c r="G76" s="12"/>
    </row>
    <row r="77" spans="1:7" x14ac:dyDescent="0.35">
      <c r="A77" s="10"/>
      <c r="B77" s="11"/>
      <c r="C77" s="12"/>
      <c r="D77" s="12"/>
      <c r="E77" s="12"/>
      <c r="F77" s="12"/>
      <c r="G77" s="12"/>
    </row>
    <row r="78" spans="1:7" x14ac:dyDescent="0.35">
      <c r="A78" s="10"/>
      <c r="B78" s="11"/>
      <c r="C78" s="12"/>
      <c r="D78" s="12"/>
      <c r="E78" s="12"/>
      <c r="F78" s="12"/>
      <c r="G78" s="12"/>
    </row>
    <row r="79" spans="1:7" x14ac:dyDescent="0.35">
      <c r="A79" s="10"/>
      <c r="B79" s="11"/>
      <c r="C79" s="12"/>
      <c r="D79" s="12"/>
      <c r="E79" s="12"/>
      <c r="F79" s="12"/>
      <c r="G79" s="12"/>
    </row>
    <row r="80" spans="1:7" x14ac:dyDescent="0.35">
      <c r="A80" s="8"/>
    </row>
    <row r="81" spans="1:9" x14ac:dyDescent="0.35">
      <c r="A81" s="10"/>
    </row>
    <row r="85" spans="1:9" x14ac:dyDescent="0.35">
      <c r="B85" s="6"/>
      <c r="C85" s="6"/>
      <c r="F85" s="13"/>
      <c r="G85" s="13"/>
      <c r="H85" s="13"/>
      <c r="I85" s="13"/>
    </row>
    <row r="86" spans="1:9" x14ac:dyDescent="0.35">
      <c r="B86" s="7"/>
      <c r="C86" s="7"/>
      <c r="F86" s="14"/>
      <c r="G86" s="14"/>
      <c r="H86" s="14"/>
      <c r="I86" s="14"/>
    </row>
    <row r="87" spans="1:9" x14ac:dyDescent="0.35">
      <c r="B87" s="7"/>
      <c r="C87" s="7"/>
      <c r="F87" s="14"/>
      <c r="G87" s="14"/>
      <c r="H87" s="14"/>
      <c r="I87" s="14"/>
    </row>
    <row r="88" spans="1:9" x14ac:dyDescent="0.35">
      <c r="B88" s="7"/>
      <c r="C88" s="7"/>
      <c r="F88" s="14"/>
      <c r="G88" s="14"/>
      <c r="H88" s="14"/>
      <c r="I88" s="14"/>
    </row>
    <row r="89" spans="1:9" x14ac:dyDescent="0.35">
      <c r="B89" s="7"/>
      <c r="C89" s="7"/>
      <c r="F89" s="14"/>
      <c r="G89" s="14"/>
      <c r="H89" s="14"/>
      <c r="I89" s="14"/>
    </row>
    <row r="90" spans="1:9" x14ac:dyDescent="0.35">
      <c r="B90" s="8"/>
      <c r="C90" s="8"/>
      <c r="F90" s="14"/>
      <c r="G90" s="14"/>
      <c r="H90" s="14"/>
      <c r="I90" s="14"/>
    </row>
    <row r="91" spans="1:9" x14ac:dyDescent="0.35">
      <c r="B91" s="9"/>
      <c r="C91" s="9"/>
      <c r="F91" s="14"/>
      <c r="G91" s="14"/>
      <c r="H91" s="14"/>
      <c r="I91" s="14"/>
    </row>
    <row r="92" spans="1:9" x14ac:dyDescent="0.35">
      <c r="B92" s="9"/>
      <c r="C92" s="9"/>
      <c r="F92" s="14"/>
      <c r="G92" s="14"/>
      <c r="H92" s="14"/>
      <c r="I92" s="14"/>
    </row>
    <row r="93" spans="1:9" x14ac:dyDescent="0.35">
      <c r="B93" s="8"/>
      <c r="C93" s="8"/>
      <c r="F93" s="14"/>
      <c r="G93" s="14"/>
      <c r="H93" s="14"/>
      <c r="I93" s="14"/>
    </row>
    <row r="94" spans="1:9" x14ac:dyDescent="0.35">
      <c r="B94" s="7"/>
      <c r="C94" s="7"/>
    </row>
    <row r="95" spans="1:9" x14ac:dyDescent="0.35">
      <c r="A95" s="10"/>
      <c r="B95" s="12"/>
      <c r="C95" s="15"/>
    </row>
    <row r="96" spans="1:9" x14ac:dyDescent="0.35">
      <c r="A96" s="10"/>
      <c r="B96" s="12"/>
      <c r="C96" s="15"/>
    </row>
    <row r="97" spans="1:3" x14ac:dyDescent="0.35">
      <c r="A97" s="10"/>
      <c r="B97" s="12"/>
      <c r="C97" s="15"/>
    </row>
    <row r="98" spans="1:3" x14ac:dyDescent="0.35">
      <c r="A98" s="10"/>
      <c r="B98" s="12"/>
      <c r="C98" s="15"/>
    </row>
    <row r="99" spans="1:3" x14ac:dyDescent="0.35">
      <c r="A99" s="10"/>
      <c r="B99" s="12"/>
      <c r="C99" s="15"/>
    </row>
    <row r="100" spans="1:3" x14ac:dyDescent="0.35">
      <c r="A100" s="10"/>
      <c r="B100" s="12"/>
      <c r="C100" s="15"/>
    </row>
    <row r="101" spans="1:3" x14ac:dyDescent="0.35">
      <c r="A101" s="10"/>
      <c r="B101" s="12"/>
      <c r="C101" s="15"/>
    </row>
    <row r="102" spans="1:3" x14ac:dyDescent="0.35">
      <c r="A102" s="10"/>
      <c r="B102" s="12"/>
      <c r="C102" s="15"/>
    </row>
    <row r="103" spans="1:3" x14ac:dyDescent="0.35">
      <c r="A103" s="10"/>
      <c r="B103" s="12"/>
      <c r="C103" s="15"/>
    </row>
    <row r="104" spans="1:3" x14ac:dyDescent="0.35">
      <c r="A104" s="10"/>
      <c r="B104" s="12"/>
      <c r="C104" s="15"/>
    </row>
    <row r="105" spans="1:3" x14ac:dyDescent="0.35">
      <c r="A105" s="10"/>
      <c r="B105" s="12"/>
      <c r="C105" s="15"/>
    </row>
    <row r="106" spans="1:3" x14ac:dyDescent="0.35">
      <c r="A106" s="10"/>
      <c r="B106" s="12"/>
      <c r="C106" s="15"/>
    </row>
    <row r="107" spans="1:3" x14ac:dyDescent="0.35">
      <c r="A107" s="10"/>
      <c r="B107" s="12"/>
      <c r="C107" s="15"/>
    </row>
    <row r="108" spans="1:3" x14ac:dyDescent="0.35">
      <c r="A108" s="10"/>
      <c r="B108" s="12"/>
      <c r="C108" s="15"/>
    </row>
    <row r="109" spans="1:3" x14ac:dyDescent="0.35">
      <c r="A109" s="10"/>
      <c r="B109" s="12"/>
      <c r="C109" s="15"/>
    </row>
    <row r="110" spans="1:3" x14ac:dyDescent="0.35">
      <c r="A110" s="10"/>
      <c r="B110" s="12"/>
      <c r="C110" s="15"/>
    </row>
  </sheetData>
  <customSheetViews>
    <customSheetView guid="{1B607AAC-439D-4F8D-8006-2156BC216D59}" scale="75" showPageBreaks="1" fitToPage="1">
      <pageMargins left="0.7" right="0.7" top="0.75" bottom="0.75" header="0.3" footer="0.3"/>
      <pageSetup paperSize="9" scale="77" fitToHeight="0" orientation="landscape" r:id="rId1"/>
    </customSheetView>
    <customSheetView guid="{EDD5654A-1343-4932-B339-0C715CFA6F80}" scale="75" fitToPage="1">
      <pageMargins left="0.7" right="0.7" top="0.75" bottom="0.75" header="0.3" footer="0.3"/>
      <pageSetup paperSize="9" scale="77" fitToHeight="0" orientation="landscape" r:id="rId2"/>
    </customSheetView>
    <customSheetView guid="{3C13C1EA-9CFF-4852-A76B-AB9FE15ED3EA}" showPageBreaks="1">
      <selection activeCell="K20" sqref="K20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 fitToPage="1">
      <pageMargins left="0.7" right="0.7" top="0.75" bottom="0.75" header="0.3" footer="0.3"/>
      <pageSetup paperSize="9" scale="77" fitToHeight="0" orientation="landscape" r:id="rId4"/>
    </customSheetView>
    <customSheetView guid="{9D0B1916-93B9-49B4-98ED-979DB65098C4}" scale="75" fitToPage="1">
      <pageMargins left="0.7" right="0.7" top="0.75" bottom="0.75" header="0.3" footer="0.3"/>
      <pageSetup paperSize="9" scale="77" fitToHeight="0" orientation="landscape" r:id="rId5"/>
    </customSheetView>
  </customSheetViews>
  <pageMargins left="0.7" right="0.7" top="0.75" bottom="0.75" header="0.3" footer="0.3"/>
  <pageSetup paperSize="9" scale="77" fitToHeight="0" orientation="landscape" r:id="rId6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69"/>
  <sheetViews>
    <sheetView zoomScale="75" zoomScaleNormal="75" workbookViewId="0"/>
  </sheetViews>
  <sheetFormatPr defaultRowHeight="14.5" x14ac:dyDescent="0.35"/>
  <cols>
    <col min="1" max="1" width="29.453125" customWidth="1"/>
    <col min="2" max="10" width="14.26953125" customWidth="1"/>
    <col min="11" max="11" width="17.54296875" customWidth="1"/>
    <col min="12" max="12" width="13.54296875" customWidth="1"/>
    <col min="13" max="13" width="22.453125" customWidth="1"/>
    <col min="14" max="15" width="14.26953125" customWidth="1"/>
    <col min="16" max="16" width="15.26953125" customWidth="1"/>
    <col min="17" max="17" width="16.1796875" customWidth="1"/>
    <col min="18" max="19" width="15.81640625" customWidth="1"/>
    <col min="20" max="20" width="15.54296875" customWidth="1"/>
    <col min="21" max="129" width="14.26953125" customWidth="1"/>
    <col min="130" max="130" width="16.1796875" customWidth="1"/>
    <col min="131" max="131" width="15.81640625" customWidth="1"/>
  </cols>
  <sheetData>
    <row r="1" spans="1:18" s="5" customFormat="1" ht="15" x14ac:dyDescent="0.25">
      <c r="A1" s="23" t="s">
        <v>116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8" s="5" customFormat="1" ht="15" x14ac:dyDescent="0.25">
      <c r="A2" s="23" t="s">
        <v>117</v>
      </c>
      <c r="B2" s="22"/>
      <c r="C2" s="22"/>
      <c r="D2" s="22"/>
      <c r="E2" s="22"/>
      <c r="F2" s="22"/>
      <c r="G2" s="22"/>
      <c r="H2" s="129"/>
      <c r="I2" s="129"/>
      <c r="J2" s="129"/>
      <c r="K2" s="129"/>
      <c r="L2" s="129"/>
      <c r="M2" s="129"/>
      <c r="N2" s="129"/>
      <c r="O2" s="129"/>
      <c r="P2" s="12"/>
      <c r="Q2" s="12"/>
    </row>
    <row r="3" spans="1:18" s="5" customFormat="1" ht="60" x14ac:dyDescent="0.25">
      <c r="A3" s="130" t="s">
        <v>49</v>
      </c>
      <c r="B3" s="131" t="s">
        <v>118</v>
      </c>
      <c r="C3" s="131" t="s">
        <v>119</v>
      </c>
      <c r="D3" s="22"/>
      <c r="E3" s="130" t="s">
        <v>48</v>
      </c>
      <c r="F3" s="131" t="s">
        <v>118</v>
      </c>
      <c r="G3" s="131" t="s">
        <v>119</v>
      </c>
      <c r="H3" s="131"/>
      <c r="I3" s="129"/>
      <c r="J3" s="129"/>
      <c r="K3" s="129"/>
      <c r="L3" s="129"/>
      <c r="M3" s="129"/>
      <c r="N3" s="129"/>
      <c r="O3" s="129"/>
      <c r="P3" s="12"/>
      <c r="Q3" s="12"/>
    </row>
    <row r="4" spans="1:18" s="5" customFormat="1" ht="15" x14ac:dyDescent="0.25">
      <c r="A4" s="132">
        <v>35947</v>
      </c>
      <c r="B4" s="133">
        <v>174858</v>
      </c>
      <c r="C4" s="134">
        <v>109987</v>
      </c>
      <c r="D4" s="135"/>
      <c r="E4" s="22"/>
      <c r="F4" s="22"/>
      <c r="G4" s="22"/>
      <c r="H4" s="28"/>
      <c r="I4" s="129"/>
      <c r="J4" s="129"/>
      <c r="K4" s="129"/>
      <c r="L4" s="129"/>
      <c r="M4" s="129"/>
      <c r="N4" s="129"/>
      <c r="O4" s="129"/>
      <c r="P4" s="12"/>
      <c r="Q4" s="12"/>
    </row>
    <row r="5" spans="1:18" s="5" customFormat="1" ht="15" x14ac:dyDescent="0.25">
      <c r="A5" s="132">
        <v>36312</v>
      </c>
      <c r="B5" s="133">
        <v>179081</v>
      </c>
      <c r="C5" s="134">
        <v>116421</v>
      </c>
      <c r="D5" s="135"/>
      <c r="E5" s="22">
        <v>2006</v>
      </c>
      <c r="F5" s="136">
        <f t="shared" ref="F5:G10" si="0">AVERAGE(B12:B13)</f>
        <v>225968.5</v>
      </c>
      <c r="G5" s="136">
        <f t="shared" si="0"/>
        <v>203230</v>
      </c>
      <c r="H5" s="28"/>
      <c r="I5" s="129"/>
      <c r="J5" s="129"/>
      <c r="K5" s="129"/>
      <c r="L5" s="129"/>
      <c r="M5" s="129"/>
      <c r="N5" s="129"/>
      <c r="O5" s="129"/>
      <c r="P5" s="12"/>
      <c r="Q5" s="12"/>
    </row>
    <row r="6" spans="1:18" s="5" customFormat="1" ht="15" x14ac:dyDescent="0.25">
      <c r="A6" s="132">
        <v>36678</v>
      </c>
      <c r="B6" s="133">
        <v>182823</v>
      </c>
      <c r="C6" s="134">
        <v>123456</v>
      </c>
      <c r="D6" s="135"/>
      <c r="E6" s="22">
        <v>2007</v>
      </c>
      <c r="F6" s="136">
        <f t="shared" si="0"/>
        <v>238915</v>
      </c>
      <c r="G6" s="136">
        <f t="shared" si="0"/>
        <v>224839</v>
      </c>
      <c r="H6" s="28"/>
      <c r="I6" s="129"/>
      <c r="J6" s="129"/>
      <c r="K6" s="129"/>
      <c r="L6" s="129"/>
      <c r="M6" s="129"/>
      <c r="N6" s="129"/>
      <c r="O6" s="129"/>
      <c r="P6" s="12"/>
      <c r="Q6" s="12"/>
    </row>
    <row r="7" spans="1:18" s="5" customFormat="1" ht="15" x14ac:dyDescent="0.25">
      <c r="A7" s="132">
        <v>37043</v>
      </c>
      <c r="B7" s="133">
        <v>186053</v>
      </c>
      <c r="C7" s="134">
        <v>127753</v>
      </c>
      <c r="D7" s="135"/>
      <c r="E7" s="22">
        <v>2008</v>
      </c>
      <c r="F7" s="136">
        <f t="shared" si="0"/>
        <v>255064.5</v>
      </c>
      <c r="G7" s="136">
        <f t="shared" si="0"/>
        <v>243973</v>
      </c>
      <c r="H7" s="28"/>
      <c r="I7" s="129"/>
      <c r="J7" s="129"/>
      <c r="K7" s="129"/>
      <c r="L7" s="129"/>
      <c r="M7" s="129"/>
      <c r="N7" s="129"/>
      <c r="O7" s="129"/>
      <c r="P7" s="12"/>
      <c r="Q7" s="12"/>
    </row>
    <row r="8" spans="1:18" s="5" customFormat="1" ht="15" x14ac:dyDescent="0.25">
      <c r="A8" s="132">
        <v>37408</v>
      </c>
      <c r="B8" s="133">
        <v>192234</v>
      </c>
      <c r="C8" s="134">
        <v>134468</v>
      </c>
      <c r="D8" s="135"/>
      <c r="E8" s="22">
        <v>2009</v>
      </c>
      <c r="F8" s="136">
        <f t="shared" si="0"/>
        <v>272829</v>
      </c>
      <c r="G8" s="136">
        <f t="shared" si="0"/>
        <v>261414.5</v>
      </c>
      <c r="H8" s="28"/>
      <c r="I8" s="22"/>
      <c r="J8" s="22"/>
      <c r="K8" s="22"/>
      <c r="L8" s="22"/>
      <c r="M8" s="22"/>
      <c r="N8" s="22"/>
      <c r="O8" s="22"/>
    </row>
    <row r="9" spans="1:18" s="5" customFormat="1" ht="15" x14ac:dyDescent="0.25">
      <c r="A9" s="132">
        <v>37773</v>
      </c>
      <c r="B9" s="133">
        <v>197928</v>
      </c>
      <c r="C9" s="134">
        <v>142216</v>
      </c>
      <c r="D9" s="135"/>
      <c r="E9" s="22">
        <v>2010</v>
      </c>
      <c r="F9" s="136">
        <f>AVERAGE(B16:B17)</f>
        <v>290294</v>
      </c>
      <c r="G9" s="136">
        <f t="shared" si="0"/>
        <v>280560</v>
      </c>
      <c r="H9" s="28"/>
      <c r="I9" s="22"/>
      <c r="J9" s="22"/>
      <c r="K9" s="22"/>
      <c r="L9" s="22"/>
      <c r="M9" s="22"/>
      <c r="N9" s="22"/>
      <c r="O9" s="22"/>
    </row>
    <row r="10" spans="1:18" s="5" customFormat="1" ht="15" x14ac:dyDescent="0.25">
      <c r="A10" s="132">
        <v>38139</v>
      </c>
      <c r="B10" s="133">
        <v>204699</v>
      </c>
      <c r="C10" s="134">
        <v>153887</v>
      </c>
      <c r="D10" s="135"/>
      <c r="E10" s="22">
        <v>2011</v>
      </c>
      <c r="F10" s="136">
        <f>AVERAGE(B17:B18)</f>
        <v>305070</v>
      </c>
      <c r="G10" s="136">
        <f t="shared" si="0"/>
        <v>300050.5</v>
      </c>
      <c r="H10" s="28"/>
      <c r="I10" s="22"/>
      <c r="J10" s="22"/>
      <c r="K10" s="22"/>
      <c r="L10" s="22"/>
      <c r="M10" s="22"/>
      <c r="N10" s="22"/>
      <c r="O10" s="22"/>
    </row>
    <row r="11" spans="1:18" s="5" customFormat="1" ht="15" x14ac:dyDescent="0.25">
      <c r="A11" s="132">
        <v>38504</v>
      </c>
      <c r="B11" s="133">
        <v>211972</v>
      </c>
      <c r="C11" s="134">
        <v>169714</v>
      </c>
      <c r="D11" s="135"/>
      <c r="E11" s="22">
        <v>2012</v>
      </c>
      <c r="F11" s="136">
        <f>AVERAGE(B18:B19)</f>
        <v>317882</v>
      </c>
      <c r="G11" s="136">
        <f>AVERAGE(C18:C19)</f>
        <v>318243</v>
      </c>
      <c r="H11" s="28"/>
      <c r="I11" s="22"/>
      <c r="J11" s="22"/>
      <c r="K11" s="22"/>
      <c r="L11" s="22"/>
      <c r="M11" s="22"/>
      <c r="N11" s="22"/>
      <c r="O11" s="22"/>
    </row>
    <row r="12" spans="1:18" s="5" customFormat="1" ht="15" x14ac:dyDescent="0.25">
      <c r="A12" s="132">
        <v>38869</v>
      </c>
      <c r="B12" s="133">
        <v>220368</v>
      </c>
      <c r="C12" s="134">
        <v>191773</v>
      </c>
      <c r="D12" s="135"/>
      <c r="E12" s="22">
        <v>2013</v>
      </c>
      <c r="F12" s="136">
        <f>AVERAGE(B19:B20)</f>
        <v>326763.5</v>
      </c>
      <c r="G12" s="136">
        <f>AVERAGE(C19:C20)</f>
        <v>332665</v>
      </c>
      <c r="H12" s="28"/>
      <c r="I12" s="22"/>
      <c r="J12" s="22"/>
      <c r="K12" s="22"/>
      <c r="L12" s="22"/>
      <c r="M12" s="22"/>
      <c r="N12" s="22"/>
      <c r="O12" s="22"/>
    </row>
    <row r="13" spans="1:18" s="5" customFormat="1" ht="15" x14ac:dyDescent="0.25">
      <c r="A13" s="132">
        <v>39234</v>
      </c>
      <c r="B13" s="133">
        <v>231569</v>
      </c>
      <c r="C13" s="134">
        <v>214687</v>
      </c>
      <c r="D13" s="135"/>
      <c r="E13" s="22">
        <v>2014</v>
      </c>
      <c r="F13" s="136"/>
      <c r="G13" s="136"/>
      <c r="H13" s="22"/>
      <c r="I13" s="43"/>
      <c r="J13" s="43"/>
      <c r="K13" s="43"/>
      <c r="L13" s="43"/>
      <c r="M13" s="43"/>
      <c r="N13" s="43"/>
      <c r="O13" s="43"/>
      <c r="P13" s="13"/>
      <c r="Q13" s="13"/>
      <c r="R13" s="13"/>
    </row>
    <row r="14" spans="1:18" s="5" customFormat="1" ht="15" x14ac:dyDescent="0.25">
      <c r="A14" s="132">
        <v>39600</v>
      </c>
      <c r="B14" s="133">
        <v>246261</v>
      </c>
      <c r="C14" s="134">
        <v>234991</v>
      </c>
      <c r="D14" s="135"/>
      <c r="E14" s="22" t="s">
        <v>151</v>
      </c>
      <c r="F14" s="22"/>
      <c r="G14" s="22"/>
      <c r="H14" s="136"/>
      <c r="I14" s="136"/>
      <c r="J14" s="136"/>
      <c r="K14" s="136"/>
      <c r="L14" s="136"/>
      <c r="M14" s="136"/>
      <c r="N14" s="136"/>
      <c r="O14" s="136"/>
      <c r="P14" s="14"/>
      <c r="Q14" s="14"/>
      <c r="R14" s="14"/>
    </row>
    <row r="15" spans="1:18" s="5" customFormat="1" ht="15" x14ac:dyDescent="0.25">
      <c r="A15" s="132">
        <v>39965</v>
      </c>
      <c r="B15" s="133">
        <v>263868</v>
      </c>
      <c r="C15" s="134">
        <v>252955</v>
      </c>
      <c r="D15" s="135"/>
      <c r="E15" s="22"/>
      <c r="F15" s="22"/>
      <c r="G15" s="22"/>
      <c r="H15" s="136"/>
      <c r="I15" s="136"/>
      <c r="J15" s="136"/>
      <c r="K15" s="136"/>
      <c r="L15" s="136"/>
      <c r="M15" s="136"/>
      <c r="N15" s="136"/>
      <c r="O15" s="136"/>
      <c r="P15" s="14"/>
      <c r="Q15" s="14"/>
      <c r="R15" s="14"/>
    </row>
    <row r="16" spans="1:18" s="5" customFormat="1" ht="15" x14ac:dyDescent="0.25">
      <c r="A16" s="132">
        <v>40330</v>
      </c>
      <c r="B16" s="133">
        <v>281790</v>
      </c>
      <c r="C16" s="134">
        <v>269874</v>
      </c>
      <c r="D16" s="135"/>
      <c r="E16" s="22"/>
      <c r="F16" s="23" t="s">
        <v>120</v>
      </c>
      <c r="G16" s="22"/>
      <c r="H16" s="136"/>
      <c r="I16" s="136"/>
      <c r="J16" s="136"/>
      <c r="K16" s="136"/>
      <c r="L16" s="23" t="s">
        <v>120</v>
      </c>
      <c r="M16" s="136"/>
      <c r="N16" s="136"/>
      <c r="O16" s="136"/>
      <c r="Q16" s="14"/>
      <c r="R16" s="14"/>
    </row>
    <row r="17" spans="1:132" s="5" customFormat="1" ht="15" x14ac:dyDescent="0.25">
      <c r="A17" s="132">
        <v>40695</v>
      </c>
      <c r="B17" s="133">
        <v>298798</v>
      </c>
      <c r="C17" s="134">
        <v>291246</v>
      </c>
      <c r="D17" s="135"/>
      <c r="E17" s="22"/>
      <c r="F17" s="22" t="s">
        <v>121</v>
      </c>
      <c r="G17" s="22"/>
      <c r="H17" s="136"/>
      <c r="I17" s="136"/>
      <c r="J17" s="136"/>
      <c r="K17" s="136"/>
      <c r="L17" s="22" t="s">
        <v>121</v>
      </c>
      <c r="M17" s="136"/>
      <c r="N17" s="136"/>
      <c r="O17" s="136"/>
      <c r="Q17" s="14"/>
      <c r="R17" s="14"/>
    </row>
    <row r="18" spans="1:132" s="5" customFormat="1" ht="15" x14ac:dyDescent="0.25">
      <c r="A18" s="132">
        <v>41061</v>
      </c>
      <c r="B18" s="133">
        <v>311342</v>
      </c>
      <c r="C18" s="134">
        <v>308855</v>
      </c>
      <c r="D18" s="135"/>
      <c r="E18" s="22"/>
      <c r="F18" s="22"/>
      <c r="G18" s="22" t="s">
        <v>122</v>
      </c>
      <c r="H18" s="22"/>
      <c r="I18" s="22"/>
      <c r="J18" s="22"/>
      <c r="K18" s="22"/>
      <c r="L18" s="22"/>
      <c r="M18" s="22" t="s">
        <v>125</v>
      </c>
      <c r="N18" s="22"/>
      <c r="O18" s="22"/>
      <c r="R18" s="14"/>
    </row>
    <row r="19" spans="1:132" s="5" customFormat="1" ht="57" x14ac:dyDescent="0.25">
      <c r="A19" s="132">
        <v>41426</v>
      </c>
      <c r="B19" s="133">
        <v>324422</v>
      </c>
      <c r="C19" s="134">
        <v>327631</v>
      </c>
      <c r="D19" s="135"/>
      <c r="E19" s="22"/>
      <c r="F19" s="43"/>
      <c r="G19" s="131" t="s">
        <v>50</v>
      </c>
      <c r="H19" s="137" t="s">
        <v>123</v>
      </c>
      <c r="I19" s="137" t="s">
        <v>124</v>
      </c>
      <c r="J19" s="137"/>
      <c r="K19" s="22"/>
      <c r="L19" s="43"/>
      <c r="M19" s="137" t="s">
        <v>123</v>
      </c>
      <c r="N19" s="137" t="s">
        <v>124</v>
      </c>
      <c r="O19" s="22"/>
      <c r="R19" s="14"/>
      <c r="S19" s="13"/>
      <c r="T19" s="13"/>
      <c r="U19" s="13"/>
      <c r="V19" s="13"/>
      <c r="W19" s="13"/>
      <c r="X19" s="13"/>
      <c r="AA19" s="13"/>
      <c r="AB19" s="13"/>
      <c r="AC19" s="13"/>
      <c r="AD19" s="13"/>
      <c r="AE19" s="13"/>
    </row>
    <row r="20" spans="1:132" s="5" customFormat="1" ht="15" x14ac:dyDescent="0.25">
      <c r="A20" s="132">
        <v>41791</v>
      </c>
      <c r="B20" s="133">
        <v>329105</v>
      </c>
      <c r="C20" s="134">
        <v>337699</v>
      </c>
      <c r="D20" s="135"/>
      <c r="E20" s="22"/>
      <c r="F20" s="22" t="s">
        <v>27</v>
      </c>
      <c r="G20" s="28">
        <f>C12/B12</f>
        <v>0.87023978073041452</v>
      </c>
      <c r="H20" s="28">
        <f t="shared" ref="H20:H26" si="1">G20/G$27</f>
        <v>0.86171616893432723</v>
      </c>
      <c r="I20" s="51">
        <f>1/H20</f>
        <v>1.1604749174390989</v>
      </c>
      <c r="J20" s="51"/>
      <c r="K20" s="22">
        <v>2006</v>
      </c>
      <c r="L20" s="22"/>
      <c r="M20" s="28">
        <f t="shared" ref="M20:M27" si="2">AVERAGE(H20:H21)</f>
        <v>0.88986649291540898</v>
      </c>
      <c r="N20" s="51">
        <f>1/M20</f>
        <v>1.123764079175257</v>
      </c>
      <c r="O20" s="22"/>
      <c r="R20" s="14"/>
      <c r="X20" s="54"/>
    </row>
    <row r="21" spans="1:132" s="5" customFormat="1" ht="15" x14ac:dyDescent="0.25">
      <c r="A21" s="22"/>
      <c r="B21" s="22"/>
      <c r="C21" s="22"/>
      <c r="D21" s="22"/>
      <c r="E21" s="22"/>
      <c r="F21" s="22" t="s">
        <v>28</v>
      </c>
      <c r="G21" s="28">
        <f>C13/B13</f>
        <v>0.92709732304410353</v>
      </c>
      <c r="H21" s="28">
        <f t="shared" si="1"/>
        <v>0.91801681689649073</v>
      </c>
      <c r="I21" s="51">
        <f t="shared" ref="I21:I28" si="3">1/H21</f>
        <v>1.08930466369959</v>
      </c>
      <c r="J21" s="51"/>
      <c r="K21" s="22">
        <v>2007</v>
      </c>
      <c r="L21" s="22"/>
      <c r="M21" s="28">
        <f t="shared" si="2"/>
        <v>0.93145302537467378</v>
      </c>
      <c r="N21" s="51">
        <f t="shared" ref="N21:N26" si="4">1/M21</f>
        <v>1.0735914455780027</v>
      </c>
      <c r="O21" s="22"/>
      <c r="R21" s="14"/>
      <c r="X21" s="54"/>
    </row>
    <row r="22" spans="1:132" s="5" customFormat="1" ht="15" x14ac:dyDescent="0.25">
      <c r="A22" s="22" t="s">
        <v>146</v>
      </c>
      <c r="B22" s="22"/>
      <c r="C22" s="22"/>
      <c r="D22" s="22"/>
      <c r="E22" s="22"/>
      <c r="F22" s="22" t="s">
        <v>29</v>
      </c>
      <c r="G22" s="28">
        <f t="shared" ref="G22:G26" si="5">C14/B14</f>
        <v>0.95423554683851686</v>
      </c>
      <c r="H22" s="28">
        <f t="shared" si="1"/>
        <v>0.94488923385285684</v>
      </c>
      <c r="I22" s="51">
        <f t="shared" si="3"/>
        <v>1.0583251075074958</v>
      </c>
      <c r="J22" s="51"/>
      <c r="K22" s="22">
        <v>2008</v>
      </c>
      <c r="L22" s="22"/>
      <c r="M22" s="28">
        <f t="shared" si="2"/>
        <v>0.94707097977366694</v>
      </c>
      <c r="N22" s="51">
        <f t="shared" si="4"/>
        <v>1.0558870679777161</v>
      </c>
      <c r="O22" s="22"/>
      <c r="X22" s="54"/>
    </row>
    <row r="23" spans="1:132" s="5" customFormat="1" ht="15" x14ac:dyDescent="0.25">
      <c r="A23" s="22"/>
      <c r="B23" s="22"/>
      <c r="C23" s="22"/>
      <c r="D23" s="22"/>
      <c r="E23" s="22"/>
      <c r="F23" s="22" t="s">
        <v>30</v>
      </c>
      <c r="G23" s="28">
        <f t="shared" si="5"/>
        <v>0.95864219988782273</v>
      </c>
      <c r="H23" s="28">
        <f t="shared" si="1"/>
        <v>0.94925272569447716</v>
      </c>
      <c r="I23" s="51">
        <f t="shared" si="3"/>
        <v>1.0534602355430647</v>
      </c>
      <c r="J23" s="51"/>
      <c r="K23" s="22">
        <v>2009</v>
      </c>
      <c r="L23" s="22"/>
      <c r="M23" s="28">
        <f t="shared" si="2"/>
        <v>0.9487927707036532</v>
      </c>
      <c r="N23" s="51">
        <f t="shared" si="4"/>
        <v>1.0539709311427088</v>
      </c>
      <c r="O23" s="22"/>
      <c r="X23" s="54"/>
    </row>
    <row r="24" spans="1:132" s="5" customFormat="1" ht="15" x14ac:dyDescent="0.25">
      <c r="A24" s="22"/>
      <c r="B24" s="22"/>
      <c r="C24" s="22"/>
      <c r="D24" s="22"/>
      <c r="E24" s="22"/>
      <c r="F24" s="22" t="s">
        <v>31</v>
      </c>
      <c r="G24" s="28">
        <f t="shared" si="5"/>
        <v>0.95771319067390615</v>
      </c>
      <c r="H24" s="28">
        <f t="shared" si="1"/>
        <v>0.94833281571282935</v>
      </c>
      <c r="I24" s="51">
        <f>1/H24</f>
        <v>1.0544821221317056</v>
      </c>
      <c r="J24" s="51"/>
      <c r="K24" s="22">
        <v>2010</v>
      </c>
      <c r="L24" s="22"/>
      <c r="M24" s="28">
        <f t="shared" si="2"/>
        <v>0.95675560674734017</v>
      </c>
      <c r="N24" s="51">
        <f>1/M24</f>
        <v>1.0451989964288548</v>
      </c>
      <c r="O24" s="22"/>
      <c r="X24" s="54"/>
    </row>
    <row r="25" spans="1:132" s="5" customFormat="1" ht="15" x14ac:dyDescent="0.25">
      <c r="A25" s="22"/>
      <c r="B25" s="22"/>
      <c r="C25" s="22"/>
      <c r="D25" s="22"/>
      <c r="E25" s="22"/>
      <c r="F25" s="22" t="s">
        <v>32</v>
      </c>
      <c r="G25" s="28">
        <f t="shared" si="5"/>
        <v>0.97472539976840544</v>
      </c>
      <c r="H25" s="28">
        <f t="shared" si="1"/>
        <v>0.96517839778185099</v>
      </c>
      <c r="I25" s="51">
        <f t="shared" si="3"/>
        <v>1.0360778922302605</v>
      </c>
      <c r="J25" s="51"/>
      <c r="K25" s="22">
        <v>2011</v>
      </c>
      <c r="L25" s="22"/>
      <c r="M25" s="28">
        <f t="shared" si="2"/>
        <v>0.97373704044992149</v>
      </c>
      <c r="N25" s="51">
        <f t="shared" si="4"/>
        <v>1.0269713058650245</v>
      </c>
      <c r="O25" s="22"/>
      <c r="X25" s="54"/>
    </row>
    <row r="26" spans="1:132" s="5" customFormat="1" ht="15" x14ac:dyDescent="0.25">
      <c r="A26" s="22"/>
      <c r="B26" s="22"/>
      <c r="C26" s="22"/>
      <c r="D26" s="22"/>
      <c r="E26" s="22"/>
      <c r="F26" s="22" t="s">
        <v>33</v>
      </c>
      <c r="G26" s="28">
        <f t="shared" si="5"/>
        <v>0.99201199966596221</v>
      </c>
      <c r="H26" s="28">
        <f t="shared" si="1"/>
        <v>0.98229568311799187</v>
      </c>
      <c r="I26" s="51">
        <f t="shared" si="3"/>
        <v>1.0180234090267111</v>
      </c>
      <c r="J26" s="51"/>
      <c r="K26" s="22">
        <v>2012</v>
      </c>
      <c r="L26" s="22"/>
      <c r="M26" s="28">
        <f t="shared" si="2"/>
        <v>0.99114784155899593</v>
      </c>
      <c r="N26" s="51">
        <f t="shared" si="4"/>
        <v>1.0089312190067228</v>
      </c>
      <c r="O26" s="22"/>
      <c r="X26" s="54"/>
    </row>
    <row r="27" spans="1:132" s="5" customFormat="1" ht="15" x14ac:dyDescent="0.25">
      <c r="A27" s="22"/>
      <c r="B27" s="22"/>
      <c r="C27" s="22"/>
      <c r="D27" s="22"/>
      <c r="E27" s="22"/>
      <c r="F27" s="22" t="s">
        <v>34</v>
      </c>
      <c r="G27" s="28">
        <f>C19/B19</f>
        <v>1.0098914376953474</v>
      </c>
      <c r="H27" s="28">
        <f>G27/G$27</f>
        <v>1</v>
      </c>
      <c r="I27" s="51">
        <f t="shared" si="3"/>
        <v>1</v>
      </c>
      <c r="J27" s="51"/>
      <c r="K27" s="22">
        <v>2013</v>
      </c>
      <c r="L27" s="22"/>
      <c r="M27" s="28">
        <f t="shared" si="2"/>
        <v>1.0080314617152979</v>
      </c>
      <c r="N27" s="51">
        <f>1/M27</f>
        <v>0.9920325287252133</v>
      </c>
      <c r="O27" s="22"/>
      <c r="X27" s="54"/>
      <c r="AA27" s="22"/>
      <c r="AC27" s="22"/>
      <c r="AD27" s="22"/>
      <c r="AE27" s="22"/>
    </row>
    <row r="28" spans="1:132" s="5" customFormat="1" ht="15" x14ac:dyDescent="0.25">
      <c r="A28" s="22"/>
      <c r="B28" s="22"/>
      <c r="C28" s="22"/>
      <c r="D28" s="22"/>
      <c r="E28" s="22"/>
      <c r="F28" s="22" t="s">
        <v>87</v>
      </c>
      <c r="G28" s="28">
        <f>C20/B20</f>
        <v>1.0261132465322618</v>
      </c>
      <c r="H28" s="28">
        <f>G28/G$27</f>
        <v>1.0160629234305956</v>
      </c>
      <c r="I28" s="51">
        <f t="shared" si="3"/>
        <v>0.98419101508363149</v>
      </c>
      <c r="J28" s="51"/>
      <c r="K28" s="22">
        <v>2014</v>
      </c>
      <c r="L28" s="22"/>
      <c r="M28" s="28">
        <f>M27*H28</f>
        <v>1.0242233939004621</v>
      </c>
      <c r="N28" s="51">
        <f>1/M28</f>
        <v>0.97634950144204946</v>
      </c>
      <c r="O28" s="22"/>
    </row>
    <row r="29" spans="1:132" s="5" customFormat="1" ht="15" x14ac:dyDescent="0.25"/>
    <row r="30" spans="1:132" s="5" customFormat="1" ht="15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</row>
    <row r="31" spans="1:132" s="5" customFormat="1" ht="15" x14ac:dyDescent="0.25">
      <c r="A31" s="23" t="s">
        <v>115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</row>
    <row r="32" spans="1:132" s="5" customFormat="1" ht="15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</row>
    <row r="33" spans="1:132" s="5" customFormat="1" ht="15" x14ac:dyDescent="0.25">
      <c r="A33" s="22"/>
      <c r="B33" s="22" t="s">
        <v>67</v>
      </c>
      <c r="C33" s="22"/>
      <c r="D33" s="22"/>
      <c r="E33" s="22"/>
      <c r="F33" s="22"/>
      <c r="G33" s="22"/>
      <c r="H33" s="22"/>
      <c r="I33" s="22"/>
      <c r="J33" s="22"/>
      <c r="K33" s="22"/>
      <c r="L33" s="22" t="s">
        <v>138</v>
      </c>
      <c r="M33" s="22"/>
      <c r="N33" s="22"/>
      <c r="O33" s="22"/>
      <c r="P33" s="22"/>
      <c r="Q33" s="22"/>
      <c r="R33" s="22"/>
      <c r="S33" s="22"/>
      <c r="T33" s="22"/>
      <c r="U33" s="22"/>
      <c r="V33" s="22" t="s">
        <v>68</v>
      </c>
      <c r="W33" s="22"/>
      <c r="X33" s="22"/>
      <c r="Y33" s="22"/>
      <c r="Z33" s="22"/>
      <c r="AA33" s="22"/>
      <c r="AB33" s="22"/>
      <c r="AC33" s="22"/>
      <c r="AD33" s="22"/>
      <c r="AE33" s="22"/>
      <c r="AF33" s="22" t="s">
        <v>69</v>
      </c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70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 t="s">
        <v>71</v>
      </c>
      <c r="BA33" s="22"/>
      <c r="BB33" s="22"/>
      <c r="BC33" s="22"/>
      <c r="BD33" s="22"/>
      <c r="BE33" s="22"/>
      <c r="BF33" s="22"/>
      <c r="BG33" s="22"/>
      <c r="BH33" s="22"/>
      <c r="BI33" s="22"/>
      <c r="BJ33" s="22" t="s">
        <v>72</v>
      </c>
      <c r="BK33" s="22"/>
      <c r="BL33" s="22"/>
      <c r="BM33" s="22"/>
      <c r="BN33" s="22"/>
      <c r="BO33" s="22"/>
      <c r="BP33" s="22"/>
      <c r="BQ33" s="22"/>
      <c r="BR33" s="22"/>
      <c r="BS33" s="22"/>
      <c r="BT33" s="22" t="s">
        <v>73</v>
      </c>
      <c r="BU33" s="22"/>
      <c r="BV33" s="22"/>
      <c r="BW33" s="22"/>
      <c r="BX33" s="22"/>
      <c r="BY33" s="22"/>
      <c r="BZ33" s="22"/>
      <c r="CA33" s="22"/>
      <c r="CB33" s="22"/>
      <c r="CC33" s="22"/>
      <c r="CD33" s="22" t="s">
        <v>74</v>
      </c>
      <c r="CE33" s="22"/>
      <c r="CF33" s="22"/>
      <c r="CG33" s="22"/>
      <c r="CH33" s="22"/>
      <c r="CI33" s="22"/>
      <c r="CJ33" s="22"/>
      <c r="CK33" s="22"/>
      <c r="CL33" s="22"/>
      <c r="CM33" s="22"/>
      <c r="CN33" s="22" t="s">
        <v>75</v>
      </c>
      <c r="CO33" s="22"/>
      <c r="CP33" s="22"/>
      <c r="CQ33" s="22"/>
      <c r="CR33" s="22"/>
      <c r="CS33" s="22"/>
      <c r="CT33" s="22"/>
      <c r="CU33" s="22"/>
      <c r="CV33" s="22"/>
      <c r="CW33" s="22"/>
      <c r="CX33" s="22" t="s">
        <v>135</v>
      </c>
      <c r="CY33" s="22"/>
      <c r="CZ33" s="22"/>
      <c r="DA33" s="22"/>
      <c r="DB33" s="22"/>
      <c r="DC33" s="22"/>
      <c r="DD33" s="22"/>
      <c r="DE33" s="22"/>
      <c r="DF33" s="22"/>
      <c r="DG33" s="22"/>
      <c r="DH33" s="22" t="s">
        <v>134</v>
      </c>
      <c r="DI33" s="22"/>
      <c r="DJ33" s="22"/>
      <c r="DK33" s="22"/>
      <c r="DL33" s="22"/>
      <c r="DM33" s="22"/>
      <c r="DN33" s="22"/>
      <c r="DO33" s="22"/>
      <c r="DP33" s="22"/>
      <c r="DQ33" s="22"/>
      <c r="DR33" s="22" t="s">
        <v>76</v>
      </c>
      <c r="DS33" s="22"/>
      <c r="DT33" s="22"/>
      <c r="DU33" s="22"/>
      <c r="DV33" s="22"/>
      <c r="DW33" s="22"/>
      <c r="DX33" s="22"/>
      <c r="DY33" s="22"/>
      <c r="DZ33" s="22"/>
      <c r="EA33" s="22"/>
      <c r="EB33" s="22"/>
    </row>
    <row r="34" spans="1:132" s="5" customFormat="1" ht="15" x14ac:dyDescent="0.25">
      <c r="A34" s="22"/>
      <c r="B34" s="22" t="s">
        <v>77</v>
      </c>
      <c r="C34" s="22"/>
      <c r="D34" s="22"/>
      <c r="E34" s="22"/>
      <c r="F34" s="22"/>
      <c r="G34" s="22"/>
      <c r="H34" s="22"/>
      <c r="I34" s="22"/>
      <c r="J34" s="22"/>
      <c r="K34" s="22"/>
      <c r="L34" s="22" t="s">
        <v>77</v>
      </c>
      <c r="M34" s="22"/>
      <c r="N34" s="22"/>
      <c r="O34" s="22"/>
      <c r="P34" s="22"/>
      <c r="Q34" s="22"/>
      <c r="R34" s="22"/>
      <c r="S34" s="22"/>
      <c r="T34" s="22"/>
      <c r="U34" s="22"/>
      <c r="V34" s="22" t="s">
        <v>55</v>
      </c>
      <c r="W34" s="22"/>
      <c r="X34" s="22"/>
      <c r="Y34" s="22"/>
      <c r="Z34" s="22"/>
      <c r="AA34" s="22"/>
      <c r="AB34" s="22"/>
      <c r="AC34" s="22"/>
      <c r="AD34" s="22"/>
      <c r="AE34" s="22"/>
      <c r="AF34" s="22" t="s">
        <v>77</v>
      </c>
      <c r="AG34" s="22"/>
      <c r="AH34" s="22"/>
      <c r="AI34" s="22"/>
      <c r="AJ34" s="22"/>
      <c r="AK34" s="22"/>
      <c r="AL34" s="22"/>
      <c r="AM34" s="22"/>
      <c r="AN34" s="22"/>
      <c r="AO34" s="22"/>
      <c r="AP34" s="22" t="s">
        <v>77</v>
      </c>
      <c r="AQ34" s="22"/>
      <c r="AR34" s="22"/>
      <c r="AS34" s="22"/>
      <c r="AT34" s="22"/>
      <c r="AU34" s="22"/>
      <c r="AV34" s="22"/>
      <c r="AW34" s="22"/>
      <c r="AX34" s="22"/>
      <c r="AY34" s="22"/>
      <c r="AZ34" s="22" t="s">
        <v>77</v>
      </c>
      <c r="BA34" s="22"/>
      <c r="BB34" s="22"/>
      <c r="BC34" s="22"/>
      <c r="BD34" s="22"/>
      <c r="BE34" s="22"/>
      <c r="BF34" s="22"/>
      <c r="BG34" s="22"/>
      <c r="BH34" s="22"/>
      <c r="BI34" s="22"/>
      <c r="BJ34" s="22" t="s">
        <v>77</v>
      </c>
      <c r="BK34" s="22"/>
      <c r="BL34" s="22"/>
      <c r="BM34" s="22"/>
      <c r="BN34" s="22"/>
      <c r="BO34" s="22"/>
      <c r="BP34" s="22"/>
      <c r="BQ34" s="22"/>
      <c r="BR34" s="22"/>
      <c r="BS34" s="22"/>
      <c r="BT34" s="22" t="s">
        <v>55</v>
      </c>
      <c r="BU34" s="22"/>
      <c r="BV34" s="22"/>
      <c r="BW34" s="22"/>
      <c r="BX34" s="22"/>
      <c r="BY34" s="22"/>
      <c r="BZ34" s="22"/>
      <c r="CA34" s="22"/>
      <c r="CB34" s="22"/>
      <c r="CC34" s="22"/>
      <c r="CD34" s="22" t="s">
        <v>55</v>
      </c>
      <c r="CE34" s="22"/>
      <c r="CF34" s="22"/>
      <c r="CG34" s="22"/>
      <c r="CH34" s="22"/>
      <c r="CI34" s="22"/>
      <c r="CJ34" s="22"/>
      <c r="CK34" s="22"/>
      <c r="CL34" s="22"/>
      <c r="CM34" s="22"/>
      <c r="CN34" s="22" t="s">
        <v>77</v>
      </c>
      <c r="CO34" s="22"/>
      <c r="CP34" s="22"/>
      <c r="CQ34" s="22"/>
      <c r="CR34" s="22"/>
      <c r="CS34" s="22"/>
      <c r="CT34" s="22"/>
      <c r="CU34" s="22"/>
      <c r="CV34" s="22"/>
      <c r="CW34" s="22"/>
      <c r="CX34" s="22" t="s">
        <v>55</v>
      </c>
      <c r="CY34" s="22"/>
      <c r="CZ34" s="22"/>
      <c r="DA34" s="22"/>
      <c r="DB34" s="22"/>
      <c r="DC34" s="22"/>
      <c r="DD34" s="22"/>
      <c r="DE34" s="22"/>
      <c r="DF34" s="22"/>
      <c r="DG34" s="22"/>
      <c r="DH34" s="22" t="s">
        <v>77</v>
      </c>
      <c r="DI34" s="22"/>
      <c r="DJ34" s="22"/>
      <c r="DK34" s="22"/>
      <c r="DL34" s="22"/>
      <c r="DM34" s="22"/>
      <c r="DN34" s="22"/>
      <c r="DO34" s="22"/>
      <c r="DP34" s="22"/>
      <c r="DQ34" s="22"/>
      <c r="DR34" s="22" t="s">
        <v>55</v>
      </c>
      <c r="DS34" s="22"/>
      <c r="DT34" s="22"/>
      <c r="DU34" s="22"/>
      <c r="DV34" s="22"/>
      <c r="DW34" s="22"/>
      <c r="DX34" s="22"/>
      <c r="DY34" s="22"/>
      <c r="DZ34" s="22"/>
      <c r="EA34" s="22"/>
      <c r="EB34" s="22"/>
    </row>
    <row r="35" spans="1:132" s="5" customFormat="1" ht="15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</row>
    <row r="36" spans="1:132" s="5" customFormat="1" ht="15" x14ac:dyDescent="0.25">
      <c r="A36" s="22" t="s">
        <v>148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</row>
    <row r="37" spans="1:132" s="5" customFormat="1" ht="15" x14ac:dyDescent="0.25">
      <c r="A37" s="22" t="s">
        <v>78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</row>
    <row r="38" spans="1:132" s="5" customFormat="1" ht="15" x14ac:dyDescent="0.25">
      <c r="A38" s="22"/>
      <c r="B38" s="120" t="s">
        <v>27</v>
      </c>
      <c r="C38" s="120" t="s">
        <v>28</v>
      </c>
      <c r="D38" s="120" t="s">
        <v>29</v>
      </c>
      <c r="E38" s="120" t="s">
        <v>30</v>
      </c>
      <c r="F38" s="120" t="s">
        <v>31</v>
      </c>
      <c r="G38" s="120" t="s">
        <v>32</v>
      </c>
      <c r="H38" s="120" t="s">
        <v>33</v>
      </c>
      <c r="I38" s="120" t="s">
        <v>34</v>
      </c>
      <c r="J38" s="120" t="s">
        <v>87</v>
      </c>
      <c r="K38" s="120" t="s">
        <v>152</v>
      </c>
      <c r="L38" s="120" t="s">
        <v>27</v>
      </c>
      <c r="M38" s="120" t="s">
        <v>28</v>
      </c>
      <c r="N38" s="120" t="s">
        <v>29</v>
      </c>
      <c r="O38" s="120" t="s">
        <v>30</v>
      </c>
      <c r="P38" s="120" t="s">
        <v>31</v>
      </c>
      <c r="Q38" s="120" t="s">
        <v>32</v>
      </c>
      <c r="R38" s="120" t="s">
        <v>33</v>
      </c>
      <c r="S38" s="120" t="s">
        <v>34</v>
      </c>
      <c r="T38" s="120" t="s">
        <v>87</v>
      </c>
      <c r="U38" s="120" t="s">
        <v>152</v>
      </c>
      <c r="V38" s="120">
        <v>2006</v>
      </c>
      <c r="W38" s="120">
        <v>2007</v>
      </c>
      <c r="X38" s="120">
        <v>2008</v>
      </c>
      <c r="Y38" s="120">
        <v>2009</v>
      </c>
      <c r="Z38" s="120">
        <v>2010</v>
      </c>
      <c r="AA38" s="120">
        <v>2011</v>
      </c>
      <c r="AB38" s="120">
        <v>2012</v>
      </c>
      <c r="AC38" s="120">
        <v>2013</v>
      </c>
      <c r="AD38" s="120">
        <v>2014</v>
      </c>
      <c r="AE38" s="120" t="s">
        <v>152</v>
      </c>
      <c r="AF38" s="120" t="s">
        <v>27</v>
      </c>
      <c r="AG38" s="120" t="s">
        <v>28</v>
      </c>
      <c r="AH38" s="120" t="s">
        <v>29</v>
      </c>
      <c r="AI38" s="120" t="s">
        <v>30</v>
      </c>
      <c r="AJ38" s="120" t="s">
        <v>31</v>
      </c>
      <c r="AK38" s="120" t="s">
        <v>32</v>
      </c>
      <c r="AL38" s="120" t="s">
        <v>33</v>
      </c>
      <c r="AM38" s="120" t="s">
        <v>34</v>
      </c>
      <c r="AN38" s="120" t="s">
        <v>87</v>
      </c>
      <c r="AO38" s="120" t="s">
        <v>152</v>
      </c>
      <c r="AP38" s="120" t="s">
        <v>27</v>
      </c>
      <c r="AQ38" s="120" t="s">
        <v>28</v>
      </c>
      <c r="AR38" s="120" t="s">
        <v>29</v>
      </c>
      <c r="AS38" s="120" t="s">
        <v>30</v>
      </c>
      <c r="AT38" s="120" t="s">
        <v>31</v>
      </c>
      <c r="AU38" s="120" t="s">
        <v>32</v>
      </c>
      <c r="AV38" s="120" t="s">
        <v>33</v>
      </c>
      <c r="AW38" s="120" t="s">
        <v>34</v>
      </c>
      <c r="AX38" s="120" t="s">
        <v>87</v>
      </c>
      <c r="AY38" s="120" t="s">
        <v>152</v>
      </c>
      <c r="AZ38" s="120" t="s">
        <v>27</v>
      </c>
      <c r="BA38" s="120" t="s">
        <v>28</v>
      </c>
      <c r="BB38" s="120" t="s">
        <v>29</v>
      </c>
      <c r="BC38" s="120" t="s">
        <v>30</v>
      </c>
      <c r="BD38" s="120" t="s">
        <v>31</v>
      </c>
      <c r="BE38" s="120" t="s">
        <v>32</v>
      </c>
      <c r="BF38" s="120" t="s">
        <v>33</v>
      </c>
      <c r="BG38" s="120" t="s">
        <v>34</v>
      </c>
      <c r="BH38" s="120" t="s">
        <v>87</v>
      </c>
      <c r="BI38" s="120" t="s">
        <v>152</v>
      </c>
      <c r="BJ38" s="120" t="s">
        <v>27</v>
      </c>
      <c r="BK38" s="120" t="s">
        <v>28</v>
      </c>
      <c r="BL38" s="120" t="s">
        <v>29</v>
      </c>
      <c r="BM38" s="120" t="s">
        <v>30</v>
      </c>
      <c r="BN38" s="120" t="s">
        <v>31</v>
      </c>
      <c r="BO38" s="120" t="s">
        <v>32</v>
      </c>
      <c r="BP38" s="120" t="s">
        <v>33</v>
      </c>
      <c r="BQ38" s="120" t="s">
        <v>34</v>
      </c>
      <c r="BR38" s="120" t="s">
        <v>87</v>
      </c>
      <c r="BS38" s="120" t="s">
        <v>152</v>
      </c>
      <c r="BT38" s="120">
        <v>2006</v>
      </c>
      <c r="BU38" s="120">
        <v>2007</v>
      </c>
      <c r="BV38" s="120">
        <v>2008</v>
      </c>
      <c r="BW38" s="120">
        <v>2009</v>
      </c>
      <c r="BX38" s="120">
        <v>2010</v>
      </c>
      <c r="BY38" s="120">
        <v>2011</v>
      </c>
      <c r="BZ38" s="120">
        <v>2012</v>
      </c>
      <c r="CA38" s="120">
        <v>2013</v>
      </c>
      <c r="CB38" s="120">
        <v>2014</v>
      </c>
      <c r="CC38" s="120">
        <v>2015</v>
      </c>
      <c r="CD38" s="120">
        <v>2006</v>
      </c>
      <c r="CE38" s="120">
        <v>2007</v>
      </c>
      <c r="CF38" s="120">
        <v>2008</v>
      </c>
      <c r="CG38" s="120">
        <v>2009</v>
      </c>
      <c r="CH38" s="120">
        <v>2010</v>
      </c>
      <c r="CI38" s="120">
        <v>2011</v>
      </c>
      <c r="CJ38" s="120">
        <v>2012</v>
      </c>
      <c r="CK38" s="120">
        <v>2013</v>
      </c>
      <c r="CL38" s="120">
        <v>2014</v>
      </c>
      <c r="CM38" s="120">
        <v>2015</v>
      </c>
      <c r="CN38" s="120" t="s">
        <v>27</v>
      </c>
      <c r="CO38" s="120" t="s">
        <v>28</v>
      </c>
      <c r="CP38" s="120" t="s">
        <v>29</v>
      </c>
      <c r="CQ38" s="120" t="s">
        <v>30</v>
      </c>
      <c r="CR38" s="120" t="s">
        <v>31</v>
      </c>
      <c r="CS38" s="120" t="s">
        <v>32</v>
      </c>
      <c r="CT38" s="120" t="s">
        <v>33</v>
      </c>
      <c r="CU38" s="120" t="s">
        <v>34</v>
      </c>
      <c r="CV38" s="120" t="s">
        <v>87</v>
      </c>
      <c r="CW38" s="120" t="s">
        <v>152</v>
      </c>
      <c r="CX38" s="120">
        <v>2006</v>
      </c>
      <c r="CY38" s="120">
        <v>2007</v>
      </c>
      <c r="CZ38" s="120">
        <v>2008</v>
      </c>
      <c r="DA38" s="120">
        <v>2009</v>
      </c>
      <c r="DB38" s="120">
        <v>2010</v>
      </c>
      <c r="DC38" s="120">
        <v>2011</v>
      </c>
      <c r="DD38" s="120">
        <v>2012</v>
      </c>
      <c r="DE38" s="120">
        <v>2013</v>
      </c>
      <c r="DF38" s="120">
        <v>2014</v>
      </c>
      <c r="DG38" s="120">
        <v>2015</v>
      </c>
      <c r="DH38" s="120" t="s">
        <v>27</v>
      </c>
      <c r="DI38" s="120" t="s">
        <v>28</v>
      </c>
      <c r="DJ38" s="120" t="s">
        <v>29</v>
      </c>
      <c r="DK38" s="120" t="s">
        <v>30</v>
      </c>
      <c r="DL38" s="120" t="s">
        <v>31</v>
      </c>
      <c r="DM38" s="120" t="s">
        <v>32</v>
      </c>
      <c r="DN38" s="120" t="s">
        <v>33</v>
      </c>
      <c r="DO38" s="120" t="s">
        <v>34</v>
      </c>
      <c r="DP38" s="120" t="s">
        <v>87</v>
      </c>
      <c r="DQ38" s="120" t="s">
        <v>152</v>
      </c>
      <c r="DR38" s="120">
        <v>2006</v>
      </c>
      <c r="DS38" s="120">
        <v>2007</v>
      </c>
      <c r="DT38" s="120">
        <v>2008</v>
      </c>
      <c r="DU38" s="120">
        <v>2009</v>
      </c>
      <c r="DV38" s="120">
        <v>2010</v>
      </c>
      <c r="DW38" s="120">
        <v>2011</v>
      </c>
      <c r="DX38" s="120">
        <v>2012</v>
      </c>
      <c r="DY38" s="120">
        <v>2013</v>
      </c>
      <c r="DZ38" s="120">
        <v>2014</v>
      </c>
      <c r="EA38" s="120">
        <v>2015</v>
      </c>
      <c r="EB38" s="22"/>
    </row>
    <row r="39" spans="1:132" s="5" customFormat="1" ht="15" x14ac:dyDescent="0.25">
      <c r="A39" s="55" t="s">
        <v>79</v>
      </c>
      <c r="B39" s="121">
        <f>'[1]4. Assets (RAB)'!D12</f>
        <v>23420.400071124997</v>
      </c>
      <c r="C39" s="121">
        <f>'[1]4. Assets (RAB)'!E12</f>
        <v>29528.094713099999</v>
      </c>
      <c r="D39" s="121">
        <f>'[1]4. Assets (RAB)'!F12</f>
        <v>35599.297561774998</v>
      </c>
      <c r="E39" s="121">
        <f>'[1]4. Assets (RAB)'!G12</f>
        <v>37286.541253426032</v>
      </c>
      <c r="F39" s="121">
        <f>'[1]4. Assets (RAB)'!H12</f>
        <v>66573.637705501053</v>
      </c>
      <c r="G39" s="121">
        <f>'[1]4. Assets (RAB)'!I12</f>
        <v>72571.430675276773</v>
      </c>
      <c r="H39" s="121">
        <f>'[1]4. Assets (RAB)'!J12</f>
        <v>69038.734914428816</v>
      </c>
      <c r="I39" s="121">
        <f>'[1]4. Assets (RAB)'!K12</f>
        <v>67720.427720247069</v>
      </c>
      <c r="J39" s="121">
        <f>'[2]SD 4. Assets (RAB)'!L10</f>
        <v>787964.78274074348</v>
      </c>
      <c r="K39" s="121">
        <f>'[3]3.3 Assets (RAB)'!E13/1000</f>
        <v>896569.64</v>
      </c>
      <c r="L39" s="117">
        <f>'[4]4. Assets (RAB)'!D12</f>
        <v>579048.228</v>
      </c>
      <c r="M39" s="117">
        <f>'[4]4. Assets (RAB)'!E12</f>
        <v>765472.41299999994</v>
      </c>
      <c r="N39" s="117">
        <f>'[4]4. Assets (RAB)'!F12</f>
        <v>923492.34699999995</v>
      </c>
      <c r="O39" s="117">
        <f>'[4]4. Assets (RAB)'!G12</f>
        <v>1105381.2050000001</v>
      </c>
      <c r="P39" s="117">
        <f>'[4]4. Assets (RAB)'!H12</f>
        <v>1332144.672</v>
      </c>
      <c r="Q39" s="117">
        <f>'[4]4. Assets (RAB)'!I12</f>
        <v>1541821.62</v>
      </c>
      <c r="R39" s="117">
        <f>'[4]4. Assets (RAB)'!J12</f>
        <v>1704512.6129999999</v>
      </c>
      <c r="S39" s="117">
        <f>'[4]4. Assets (RAB)'!K12</f>
        <v>1246641.0889999999</v>
      </c>
      <c r="T39" s="117">
        <f>'[5]3.3 Assets (RAB)'!$E$17</f>
        <v>1107800.7960000001</v>
      </c>
      <c r="U39" s="117">
        <f>'[6]3.3 Assets (RAB)'!$E$17</f>
        <v>608113.82905236469</v>
      </c>
      <c r="V39" s="117">
        <f>'[7]4. Assets (RAB)'!D12</f>
        <v>68904.914278072989</v>
      </c>
      <c r="W39" s="117">
        <f>'[7]4. Assets (RAB)'!E12</f>
        <v>60946.961002315576</v>
      </c>
      <c r="X39" s="117">
        <f>'[7]4. Assets (RAB)'!F12</f>
        <v>65890.668173606871</v>
      </c>
      <c r="Y39" s="117">
        <f>'[7]4. Assets (RAB)'!G12</f>
        <v>79107.821976089414</v>
      </c>
      <c r="Z39" s="117">
        <f>'[7]4. Assets (RAB)'!H12</f>
        <v>105462.55143153308</v>
      </c>
      <c r="AA39" s="117">
        <f>'[7]4. Assets (RAB)'!I12</f>
        <v>117067.58658907385</v>
      </c>
      <c r="AB39" s="117">
        <f>'[7]4. Assets (RAB)'!J12</f>
        <v>97987.923810570312</v>
      </c>
      <c r="AC39" s="117">
        <f>'[7]4. Assets (RAB)'!K12</f>
        <v>116268.35452417274</v>
      </c>
      <c r="AD39" s="117">
        <f>'[8]3.3 Assets (RAB)'!$E$17</f>
        <v>130039.91474350206</v>
      </c>
      <c r="AE39" s="121"/>
      <c r="AF39" s="121">
        <f>'[9]4. Assets (RAB)'!D12</f>
        <v>337440.99616323283</v>
      </c>
      <c r="AG39" s="121">
        <f>'[9]4. Assets (RAB)'!E12</f>
        <v>381686.38824476546</v>
      </c>
      <c r="AH39" s="121">
        <f>'[9]4. Assets (RAB)'!F12</f>
        <v>374790.18281153147</v>
      </c>
      <c r="AI39" s="121">
        <f>'[9]4. Assets (RAB)'!G12</f>
        <v>465036.15707499499</v>
      </c>
      <c r="AJ39" s="121">
        <f>'[9]4. Assets (RAB)'!H12</f>
        <v>422665.23143731151</v>
      </c>
      <c r="AK39" s="121">
        <f>'[9]4. Assets (RAB)'!I12</f>
        <v>508207.7772541361</v>
      </c>
      <c r="AL39" s="121">
        <f>'[9]4. Assets (RAB)'!J12</f>
        <v>646401.00703489629</v>
      </c>
      <c r="AM39" s="121">
        <f>'[9]4. Assets (RAB)'!K12</f>
        <v>589205.82073191123</v>
      </c>
      <c r="AN39" s="121">
        <f>'[10]3.3 Assets (RAB)'!$E$17</f>
        <v>455307.63873612997</v>
      </c>
      <c r="AO39" s="121">
        <f>'[11]3.3 Assets (RAB)'!$E$17/1000</f>
        <v>380869.90181525284</v>
      </c>
      <c r="AP39" s="117">
        <f>'[12]4. Assets (RAB)'!D12</f>
        <v>569144.26643979771</v>
      </c>
      <c r="AQ39" s="117">
        <f>'[12]4. Assets (RAB)'!E12</f>
        <v>532370.28730071255</v>
      </c>
      <c r="AR39" s="117">
        <f>'[12]4. Assets (RAB)'!F12</f>
        <v>470609.55219715962</v>
      </c>
      <c r="AS39" s="117">
        <f>'[12]4. Assets (RAB)'!G12</f>
        <v>632189.95788572717</v>
      </c>
      <c r="AT39" s="117">
        <f>'[12]4. Assets (RAB)'!H12</f>
        <v>910975.07691779232</v>
      </c>
      <c r="AU39" s="117">
        <f>'[12]4. Assets (RAB)'!I12</f>
        <v>745416.69694824854</v>
      </c>
      <c r="AV39" s="117">
        <f>'[12]4. Assets (RAB)'!J12</f>
        <v>757590.59823429817</v>
      </c>
      <c r="AW39" s="117">
        <f>'[12]4. Assets (RAB)'!K12</f>
        <v>775122.35744989489</v>
      </c>
      <c r="AX39" s="117">
        <f>'[13]3.3 Assets (RAB)'!$E$17</f>
        <v>651391.32890145783</v>
      </c>
      <c r="AY39" s="117">
        <f>'[14]3.3 Assets (RAB)'!$E$17/1000</f>
        <v>551693.99517821008</v>
      </c>
      <c r="AZ39" s="122">
        <f>'[15]4. Assets (RAB)'!D12</f>
        <v>486827.91974075389</v>
      </c>
      <c r="BA39" s="122">
        <f>'[15]4. Assets (RAB)'!E12</f>
        <v>521327.00099305884</v>
      </c>
      <c r="BB39" s="122">
        <f>'[15]4. Assets (RAB)'!F12</f>
        <v>541157.21715842525</v>
      </c>
      <c r="BC39" s="122">
        <f>'[15]4. Assets (RAB)'!G12</f>
        <v>551389.28207127284</v>
      </c>
      <c r="BD39" s="122">
        <f>'[15]4. Assets (RAB)'!H12</f>
        <v>657497.76262056769</v>
      </c>
      <c r="BE39" s="122">
        <f>'[15]4. Assets (RAB)'!I12</f>
        <v>662116.01284347859</v>
      </c>
      <c r="BF39" s="122">
        <f>'[15]4. Assets (RAB)'!J12</f>
        <v>695492.75665752811</v>
      </c>
      <c r="BG39" s="122">
        <f>'[15]4. Assets (RAB)'!K12</f>
        <v>675168.69842029945</v>
      </c>
      <c r="BH39" s="117">
        <f>'[16]3.3 Assets (RAB)'!$E$17</f>
        <v>613523.02217440377</v>
      </c>
      <c r="BI39" s="117">
        <f>'[17]3.3 Assets (RAB)'!$E$17/1000</f>
        <v>560997.2639858129</v>
      </c>
      <c r="BJ39" s="122">
        <f>'[18]4. Assets (RAB)'!D12</f>
        <v>371225.19678173616</v>
      </c>
      <c r="BK39" s="122">
        <f>'[18]4. Assets (RAB)'!E12</f>
        <v>464766.04228146106</v>
      </c>
      <c r="BL39" s="122">
        <f>'[18]4. Assets (RAB)'!F12</f>
        <v>527550.65325261815</v>
      </c>
      <c r="BM39" s="122">
        <f>'[18]4. Assets (RAB)'!G12</f>
        <v>637971.36356845207</v>
      </c>
      <c r="BN39" s="122">
        <f>'[18]4. Assets (RAB)'!H12</f>
        <v>673439.12852133834</v>
      </c>
      <c r="BO39" s="122">
        <f>'[18]4. Assets (RAB)'!I12</f>
        <v>727184.83153363678</v>
      </c>
      <c r="BP39" s="122">
        <f>'[18]4. Assets (RAB)'!J12</f>
        <v>775495.1821153512</v>
      </c>
      <c r="BQ39" s="122">
        <f>'[18]4. Assets (RAB)'!K12</f>
        <v>656287.79288978584</v>
      </c>
      <c r="BR39" s="117">
        <f>'[19]3.3 Assets (RAB)'!$E$17</f>
        <v>655583.37662913406</v>
      </c>
      <c r="BS39" s="117">
        <f>'[20]3.3 Assets (RAB)'!$E$17</f>
        <v>498834.27610084292</v>
      </c>
      <c r="BT39" s="122">
        <f>'[21]4. Assets (RAB)'!D12</f>
        <v>50952.907170412349</v>
      </c>
      <c r="BU39" s="122">
        <f>'[21]4. Assets (RAB)'!E12</f>
        <v>54594.790806106583</v>
      </c>
      <c r="BV39" s="122">
        <f>'[21]4. Assets (RAB)'!F12</f>
        <v>34722.806731957717</v>
      </c>
      <c r="BW39" s="122">
        <f>'[21]4. Assets (RAB)'!G12</f>
        <v>65418.407571030257</v>
      </c>
      <c r="BX39" s="122">
        <f>'[21]4. Assets (RAB)'!H12</f>
        <v>83539.316741557297</v>
      </c>
      <c r="BY39" s="122">
        <f>'[21]4. Assets (RAB)'!I12</f>
        <v>114252.51906946178</v>
      </c>
      <c r="BZ39" s="122">
        <f>'[21]4. Assets (RAB)'!J12</f>
        <v>104682.679592951</v>
      </c>
      <c r="CA39" s="122">
        <f>'[21]4. Assets (RAB)'!K12</f>
        <v>112219.40548046571</v>
      </c>
      <c r="CB39" s="117">
        <f>'[22]3.3 Assets (RAB)'!$E$17</f>
        <v>114524.67331926168</v>
      </c>
      <c r="CC39" s="121"/>
      <c r="CD39" s="122">
        <f>'[23]4. Assets (RAB)'!D12</f>
        <v>142464.07272172926</v>
      </c>
      <c r="CE39" s="122">
        <f>'[23]4. Assets (RAB)'!E12</f>
        <v>141748.33675135425</v>
      </c>
      <c r="CF39" s="122">
        <f>'[23]4. Assets (RAB)'!F12</f>
        <v>146555.69987816046</v>
      </c>
      <c r="CG39" s="122">
        <f>'[23]4. Assets (RAB)'!G12</f>
        <v>140471.71417571875</v>
      </c>
      <c r="CH39" s="122">
        <f>'[23]4. Assets (RAB)'!H12</f>
        <v>181678.52335255177</v>
      </c>
      <c r="CI39" s="122">
        <f>'[23]4. Assets (RAB)'!I12</f>
        <v>210519.91420794337</v>
      </c>
      <c r="CJ39" s="122">
        <f>'[23]4. Assets (RAB)'!J12</f>
        <v>229213.16194823282</v>
      </c>
      <c r="CK39" s="122">
        <f>'[23]4. Assets (RAB)'!K12</f>
        <v>255081.44945299358</v>
      </c>
      <c r="CL39" s="117">
        <f>'[24]3.3 Assets (RAB)'!$E$17</f>
        <v>296383.71860063414</v>
      </c>
      <c r="CM39" s="121"/>
      <c r="CN39" s="122">
        <f>'[25]4. Assets (RAB)'!D12</f>
        <v>135926.14318107956</v>
      </c>
      <c r="CO39" s="122">
        <f>'[25]4. Assets (RAB)'!E12</f>
        <v>110547.57237090237</v>
      </c>
      <c r="CP39" s="122">
        <f>'[25]4. Assets (RAB)'!F12</f>
        <v>101717.47228543433</v>
      </c>
      <c r="CQ39" s="122">
        <f>'[25]4. Assets (RAB)'!G12</f>
        <v>152968.61188463194</v>
      </c>
      <c r="CR39" s="122">
        <f>'[25]4. Assets (RAB)'!H12</f>
        <v>118018.31094273907</v>
      </c>
      <c r="CS39" s="122">
        <f>'[25]4. Assets (RAB)'!I12</f>
        <v>260457.71313800931</v>
      </c>
      <c r="CT39" s="122">
        <f>'[25]4. Assets (RAB)'!J12</f>
        <v>314244.31707689143</v>
      </c>
      <c r="CU39" s="122">
        <f>'[25]4. Assets (RAB)'!K12</f>
        <v>323359.84993660392</v>
      </c>
      <c r="CV39" s="117">
        <f>'[26]3.3 Assets (RAB)'!$E$17</f>
        <v>278951.92628526775</v>
      </c>
      <c r="CW39" s="117">
        <f>'[27]3.3 Assets (RAB)'!$E$17/1000</f>
        <v>305232.97506277025</v>
      </c>
      <c r="CX39" s="122">
        <f>'[28]4. Assets (RAB)'!D12</f>
        <v>119200.64036278825</v>
      </c>
      <c r="CY39" s="122">
        <f>'[28]4. Assets (RAB)'!E12</f>
        <v>129699.66114978181</v>
      </c>
      <c r="CZ39" s="122">
        <f>'[28]4. Assets (RAB)'!F12</f>
        <v>188932.85804046306</v>
      </c>
      <c r="DA39" s="122">
        <f>'[28]4. Assets (RAB)'!G12</f>
        <v>235768.12386669559</v>
      </c>
      <c r="DB39" s="122">
        <f>'[28]4. Assets (RAB)'!H12</f>
        <v>256945.31134785031</v>
      </c>
      <c r="DC39" s="122">
        <f>'[28]4. Assets (RAB)'!I12</f>
        <v>272384.9291057259</v>
      </c>
      <c r="DD39" s="122">
        <f>'[28]4. Assets (RAB)'!J12</f>
        <v>322240.39599040191</v>
      </c>
      <c r="DE39" s="122">
        <f>'[28]4. Assets (RAB)'!K12</f>
        <v>379421.11617340584</v>
      </c>
      <c r="DF39" s="117">
        <f>'[29]3.3 Assets (RAB)'!$E$17</f>
        <v>401205.41757601238</v>
      </c>
      <c r="DG39" s="121"/>
      <c r="DH39" s="122">
        <f>'[30]4. Assets (RAB)'!D13</f>
        <v>101629.94069461888</v>
      </c>
      <c r="DI39" s="122">
        <f>'[30]4. Assets (RAB)'!E13</f>
        <v>85969.683107540535</v>
      </c>
      <c r="DJ39" s="122">
        <f>'[30]4. Assets (RAB)'!F13</f>
        <v>97820.491146347733</v>
      </c>
      <c r="DK39" s="122">
        <f>'[30]4. Assets (RAB)'!G13</f>
        <v>114954.68443023754</v>
      </c>
      <c r="DL39" s="122">
        <f>'[30]4. Assets (RAB)'!H13</f>
        <v>133282.7917577702</v>
      </c>
      <c r="DM39" s="122">
        <f>'[30]4. Assets (RAB)'!I13</f>
        <v>129998.85522698844</v>
      </c>
      <c r="DN39" s="122">
        <f>'[30]4. Assets (RAB)'!J13</f>
        <v>104682.90478555571</v>
      </c>
      <c r="DO39" s="122">
        <f>'[30]4. Assets (RAB)'!K13</f>
        <v>84657.268206771842</v>
      </c>
      <c r="DP39" s="117">
        <f>'[31]3.3 Assets (RAB)'!$E$17</f>
        <v>95477.124154174686</v>
      </c>
      <c r="DQ39" s="117">
        <f>'[32]3.3 Assets (RAB)'!$E$17/1000</f>
        <v>83202.45924948038</v>
      </c>
      <c r="DR39" s="123">
        <f>'[33]4.Assets'!D$12</f>
        <v>80468.178781472147</v>
      </c>
      <c r="DS39" s="123">
        <f>'[33]4.Assets'!E$12</f>
        <v>70756.843035853512</v>
      </c>
      <c r="DT39" s="123">
        <f>'[33]4.Assets'!F$12</f>
        <v>73490.64002668469</v>
      </c>
      <c r="DU39" s="123">
        <f>'[33]4.Assets'!G$12</f>
        <v>105496.60181718058</v>
      </c>
      <c r="DV39" s="123">
        <f>'[33]4.Assets'!H$12</f>
        <v>117041.04261797684</v>
      </c>
      <c r="DW39" s="123">
        <f>'[33]4.Assets'!I$12</f>
        <v>179608.97751353012</v>
      </c>
      <c r="DX39" s="123">
        <f>'[33]4.Assets'!J$12</f>
        <v>192500.96100057624</v>
      </c>
      <c r="DY39" s="123">
        <f>'[33]4.Assets'!K$12</f>
        <v>180180.49810417241</v>
      </c>
      <c r="DZ39" s="117">
        <f>'[34]3.3 Assets (RAB)'!$E$17</f>
        <v>205573.26903436228</v>
      </c>
      <c r="EA39" s="121">
        <f>'[2]SD 4. Assets (RAB)'!DQ14</f>
        <v>0</v>
      </c>
      <c r="EB39" s="22"/>
    </row>
    <row r="40" spans="1:132" s="5" customFormat="1" ht="15" x14ac:dyDescent="0.25">
      <c r="A40" s="55" t="s">
        <v>147</v>
      </c>
      <c r="B40" s="124">
        <f>B39*$I$20</f>
        <v>27178.786838929449</v>
      </c>
      <c r="C40" s="124">
        <f>C39*$I$21</f>
        <v>32165.091281143035</v>
      </c>
      <c r="D40" s="124">
        <f>D39*$I$22</f>
        <v>37675.630419256857</v>
      </c>
      <c r="E40" s="124">
        <f>E39*$I$23</f>
        <v>39279.888531420387</v>
      </c>
      <c r="F40" s="124">
        <f>F39*$I$24</f>
        <v>70200.710765724085</v>
      </c>
      <c r="G40" s="124">
        <f>G39*$I$25</f>
        <v>75189.654930175224</v>
      </c>
      <c r="H40" s="124">
        <f>H39*$I$26</f>
        <v>70283.048272478249</v>
      </c>
      <c r="I40" s="124">
        <f>I39*$I$27</f>
        <v>67720.427720247069</v>
      </c>
      <c r="J40" s="124">
        <f>J39*$I$28</f>
        <v>775507.85937576543</v>
      </c>
      <c r="K40" s="124">
        <f>K39*$I$27</f>
        <v>896569.64</v>
      </c>
      <c r="L40" s="124">
        <f>L39*$I$20</f>
        <v>671970.94458155648</v>
      </c>
      <c r="M40" s="124">
        <f>M39*$I$21</f>
        <v>833832.66941427859</v>
      </c>
      <c r="N40" s="124">
        <f>N39*$I$22</f>
        <v>977355.1374211245</v>
      </c>
      <c r="O40" s="124">
        <f>O39*$I$23</f>
        <v>1164475.1445841768</v>
      </c>
      <c r="P40" s="124">
        <f>P39*$I$24</f>
        <v>1404722.7407170048</v>
      </c>
      <c r="Q40" s="124">
        <f>Q39*$I$25</f>
        <v>1597447.2942446456</v>
      </c>
      <c r="R40" s="124">
        <f>R39*$I$26</f>
        <v>1735233.7410152869</v>
      </c>
      <c r="S40" s="124">
        <f>S39*$I$27</f>
        <v>1246641.0889999999</v>
      </c>
      <c r="T40" s="124">
        <f>T39*$I$28</f>
        <v>1090287.589925695</v>
      </c>
      <c r="U40" s="124">
        <f>U39*$I$27</f>
        <v>608113.82905236469</v>
      </c>
      <c r="V40" s="124">
        <f>V39*$N$20</f>
        <v>77432.867544348715</v>
      </c>
      <c r="W40" s="124">
        <f>W39*$N$21</f>
        <v>65432.135966062138</v>
      </c>
      <c r="X40" s="124">
        <f>X39*$N$22</f>
        <v>69573.104424922378</v>
      </c>
      <c r="Y40" s="124">
        <f>Y39*$N$23</f>
        <v>83377.344788810602</v>
      </c>
      <c r="Z40" s="124">
        <f>Z39*$N$24</f>
        <v>110229.35291706487</v>
      </c>
      <c r="AA40" s="124">
        <f>AA39*$N$25</f>
        <v>120225.05227384801</v>
      </c>
      <c r="AB40" s="124">
        <f>AB39*$N$26</f>
        <v>98863.075418136577</v>
      </c>
      <c r="AC40" s="124">
        <f>AC39*$N$27</f>
        <v>115341.98974933468</v>
      </c>
      <c r="AD40" s="124">
        <f>AD39*$N$28</f>
        <v>126964.40592738485</v>
      </c>
      <c r="AE40" s="124"/>
      <c r="AF40" s="124">
        <f>AF39*$I$20</f>
        <v>391591.81216309493</v>
      </c>
      <c r="AG40" s="124">
        <f>AG39*$I$21</f>
        <v>415772.76278567541</v>
      </c>
      <c r="AH40" s="124">
        <f>AH39*$I$22</f>
        <v>396649.86051676801</v>
      </c>
      <c r="AI40" s="124">
        <f>AI39*$I$23</f>
        <v>489897.09956826584</v>
      </c>
      <c r="AJ40" s="124">
        <f>AJ39*$I$24</f>
        <v>445692.9301973047</v>
      </c>
      <c r="AK40" s="124">
        <f>AK39*$I$25</f>
        <v>526542.8426724911</v>
      </c>
      <c r="AL40" s="124">
        <f>AL39*$I$26</f>
        <v>658051.35677996418</v>
      </c>
      <c r="AM40" s="124">
        <f>AM39*$I$27</f>
        <v>589205.82073191123</v>
      </c>
      <c r="AN40" s="124">
        <f>AN39*$I$28</f>
        <v>448109.68714304315</v>
      </c>
      <c r="AO40" s="124">
        <f>AO39*$I$27</f>
        <v>380869.90181525284</v>
      </c>
      <c r="AP40" s="124">
        <f>AP39*$I$20</f>
        <v>660477.64560766076</v>
      </c>
      <c r="AQ40" s="124">
        <f>AQ39*$I$21</f>
        <v>579913.43677175674</v>
      </c>
      <c r="AR40" s="124">
        <f>AR39*$I$22</f>
        <v>498057.90492311341</v>
      </c>
      <c r="AS40" s="124">
        <f>AS39*$I$23</f>
        <v>665986.98194225831</v>
      </c>
      <c r="AT40" s="124">
        <f>AT39*$I$24</f>
        <v>960606.93231736729</v>
      </c>
      <c r="AU40" s="124">
        <f>AU39*$I$25</f>
        <v>772309.76020738424</v>
      </c>
      <c r="AV40" s="124">
        <f>AV39*$I$26</f>
        <v>771244.96346106566</v>
      </c>
      <c r="AW40" s="124">
        <f>AW39*$I$27</f>
        <v>775122.35744989489</v>
      </c>
      <c r="AX40" s="124">
        <f>AX39*$I$28</f>
        <v>641093.49320820149</v>
      </c>
      <c r="AY40" s="124">
        <f>AY39*$I$27</f>
        <v>551693.99517821008</v>
      </c>
      <c r="AZ40" s="124">
        <f>AZ39*$I$20</f>
        <v>564951.58996819961</v>
      </c>
      <c r="BA40" s="124">
        <f>BA39*$I$21</f>
        <v>567883.93349425984</v>
      </c>
      <c r="BB40" s="124">
        <f>BB39*$I$22</f>
        <v>572720.27002764761</v>
      </c>
      <c r="BC40" s="124">
        <f>BC39*$I$23</f>
        <v>580866.68296672439</v>
      </c>
      <c r="BD40" s="124">
        <f>BD39*$I$24</f>
        <v>693319.63602498465</v>
      </c>
      <c r="BE40" s="124">
        <f>BE39*$I$25</f>
        <v>686003.76299877535</v>
      </c>
      <c r="BF40" s="124">
        <f>BF39*$I$26</f>
        <v>708027.90708588157</v>
      </c>
      <c r="BG40" s="124">
        <f>BG39*$I$27</f>
        <v>675168.69842029945</v>
      </c>
      <c r="BH40" s="124">
        <f>BH39*$I$28</f>
        <v>603823.84597100376</v>
      </c>
      <c r="BI40" s="124">
        <f>BI39*$I$27</f>
        <v>560997.2639858129</v>
      </c>
      <c r="BJ40" s="124">
        <f>BJ39*$I$20</f>
        <v>430797.52958659851</v>
      </c>
      <c r="BK40" s="124">
        <f>BK39*$I$21</f>
        <v>506271.81738639635</v>
      </c>
      <c r="BL40" s="124">
        <f>BL39*$I$22</f>
        <v>558320.10181922675</v>
      </c>
      <c r="BM40" s="124">
        <f>BM39*$I$23</f>
        <v>672077.46293455164</v>
      </c>
      <c r="BN40" s="124">
        <f>BN39*$I$24</f>
        <v>710129.5213697073</v>
      </c>
      <c r="BO40" s="124">
        <f>BO39*$I$25</f>
        <v>753420.1275171875</v>
      </c>
      <c r="BP40" s="124">
        <f>BP39*$I$26</f>
        <v>789472.24898085999</v>
      </c>
      <c r="BQ40" s="124">
        <f>BQ39*$I$27</f>
        <v>656287.79288978584</v>
      </c>
      <c r="BR40" s="124">
        <f>BR39*$I$28</f>
        <v>645219.26891658211</v>
      </c>
      <c r="BS40" s="124">
        <f>BS39*$I$27</f>
        <v>498834.27610084292</v>
      </c>
      <c r="BT40" s="124">
        <f>BT39*$N$20</f>
        <v>57259.046807660787</v>
      </c>
      <c r="BU40" s="124">
        <f>BU39*$N$21</f>
        <v>58612.500382556616</v>
      </c>
      <c r="BV40" s="124">
        <f>BV39*$N$22</f>
        <v>36663.362592163736</v>
      </c>
      <c r="BW40" s="124">
        <f>BW39*$N$23</f>
        <v>68949.099941511988</v>
      </c>
      <c r="BX40" s="124">
        <f>BX39*$N$24</f>
        <v>87315.210020627914</v>
      </c>
      <c r="BY40" s="124">
        <f>BY39*$N$25</f>
        <v>117334.05870713378</v>
      </c>
      <c r="BZ40" s="124">
        <f>BZ39*$N$26</f>
        <v>105617.62353060623</v>
      </c>
      <c r="CA40" s="124">
        <f>CA39*$N$27</f>
        <v>111325.30059082646</v>
      </c>
      <c r="CB40" s="124">
        <f>CB39*$N$28</f>
        <v>111816.10769807473</v>
      </c>
      <c r="CC40" s="124">
        <f>CC39*$N$27</f>
        <v>0</v>
      </c>
      <c r="CD40" s="124">
        <f>CD39*$N$20</f>
        <v>160096.00749769094</v>
      </c>
      <c r="CE40" s="124">
        <f>CE39*$N$21</f>
        <v>152179.80176116392</v>
      </c>
      <c r="CF40" s="124">
        <f>CF39*$N$22</f>
        <v>154746.268239773</v>
      </c>
      <c r="CG40" s="124">
        <f>CG39*$N$23</f>
        <v>148053.10338899473</v>
      </c>
      <c r="CH40" s="124">
        <f>CH39*$N$24</f>
        <v>189890.21028076336</v>
      </c>
      <c r="CI40" s="124">
        <f>CI39*$N$25</f>
        <v>216197.91120472451</v>
      </c>
      <c r="CJ40" s="124">
        <f>CJ39*$N$26</f>
        <v>231260.31489681592</v>
      </c>
      <c r="CK40" s="124">
        <f>CK39*$N$27</f>
        <v>253049.09533174589</v>
      </c>
      <c r="CL40" s="124">
        <f>CL39*$N$28</f>
        <v>289374.0958912698</v>
      </c>
      <c r="CM40" s="124">
        <f>CM39*$N$27</f>
        <v>0</v>
      </c>
      <c r="CN40" s="124">
        <f>CN39*$I$20</f>
        <v>157738.87978587844</v>
      </c>
      <c r="CO40" s="124">
        <f>CO39*$I$21</f>
        <v>120419.98614429189</v>
      </c>
      <c r="CP40" s="124">
        <f>CP39*$I$22</f>
        <v>107650.15479187301</v>
      </c>
      <c r="CQ40" s="124">
        <f>CQ39*$I$23</f>
        <v>161146.34990668</v>
      </c>
      <c r="CR40" s="124">
        <f>CR39*$I$24</f>
        <v>124448.19897329899</v>
      </c>
      <c r="CS40" s="124">
        <f>CS39*$I$25</f>
        <v>269854.47844314249</v>
      </c>
      <c r="CT40" s="124">
        <f>CT39*$I$26</f>
        <v>319908.07093788771</v>
      </c>
      <c r="CU40" s="124">
        <f>CU39*$I$27</f>
        <v>323359.84993660392</v>
      </c>
      <c r="CV40" s="124">
        <f>CV39*$I$28</f>
        <v>274541.97949023201</v>
      </c>
      <c r="CW40" s="124">
        <f>CW39*$I$27</f>
        <v>305232.97506277025</v>
      </c>
      <c r="CX40" s="124">
        <f>CX39*$N$20</f>
        <v>133953.39785438971</v>
      </c>
      <c r="CY40" s="124">
        <f>CY39*$N$21</f>
        <v>139244.44670477137</v>
      </c>
      <c r="CZ40" s="124">
        <f>CZ39*$N$22</f>
        <v>199491.76152099462</v>
      </c>
      <c r="DA40" s="124">
        <f>DA39*$N$23</f>
        <v>248492.74904555065</v>
      </c>
      <c r="DB40" s="124">
        <f>DB39*$N$24</f>
        <v>268558.98155787279</v>
      </c>
      <c r="DC40" s="124">
        <f>DC39*$N$25</f>
        <v>279731.50634165946</v>
      </c>
      <c r="DD40" s="124">
        <f>DD39*$N$26</f>
        <v>325118.39553980529</v>
      </c>
      <c r="DE40" s="124">
        <f>DE39*$N$27</f>
        <v>376398.08932924672</v>
      </c>
      <c r="DF40" s="124">
        <f>DF39*$N$28</f>
        <v>391716.70942618896</v>
      </c>
      <c r="DG40" s="124">
        <f>DG39*$N$27</f>
        <v>0</v>
      </c>
      <c r="DH40" s="124">
        <f>DH39*$I$20</f>
        <v>117938.99703692837</v>
      </c>
      <c r="DI40" s="124">
        <f>DI39*$I$21</f>
        <v>93647.176745819772</v>
      </c>
      <c r="DJ40" s="124">
        <f>DJ39*$I$22</f>
        <v>103525.8818088945</v>
      </c>
      <c r="DK40" s="124">
        <f>DK39*$I$23</f>
        <v>121100.1889366567</v>
      </c>
      <c r="DL40" s="124">
        <f>DL39*$I$24</f>
        <v>140544.32109637171</v>
      </c>
      <c r="DM40" s="124">
        <f>DM39*$I$25</f>
        <v>134688.93991592497</v>
      </c>
      <c r="DN40" s="124">
        <f>DN39*$I$26</f>
        <v>106569.64759661004</v>
      </c>
      <c r="DO40" s="124">
        <f>DO39*$I$27</f>
        <v>84657.268206771842</v>
      </c>
      <c r="DP40" s="124">
        <f>DP39*$I$28</f>
        <v>93967.727738563088</v>
      </c>
      <c r="DQ40" s="124">
        <f>DQ39*$I$27</f>
        <v>83202.45924948038</v>
      </c>
      <c r="DR40" s="124">
        <f>DR39*$N$20</f>
        <v>90427.248831271005</v>
      </c>
      <c r="DS40" s="124">
        <f>DS39*$N$21</f>
        <v>75963.941399397809</v>
      </c>
      <c r="DT40" s="124">
        <f>DT39*$N$22</f>
        <v>77597.816421581883</v>
      </c>
      <c r="DU40" s="124">
        <f>DU39*$N$23</f>
        <v>111190.3516496454</v>
      </c>
      <c r="DV40" s="124">
        <f>DV39*$N$24</f>
        <v>122331.18028529623</v>
      </c>
      <c r="DW40" s="124">
        <f>DW39*$N$25</f>
        <v>184453.26618215186</v>
      </c>
      <c r="DX40" s="124">
        <f>DX39*$N$26</f>
        <v>194220.22924227698</v>
      </c>
      <c r="DY40" s="124">
        <f>DY39*$N$27</f>
        <v>178744.91516125065</v>
      </c>
      <c r="DZ40" s="124">
        <f>DZ39*$N$28</f>
        <v>200711.35873151192</v>
      </c>
      <c r="EA40" s="124">
        <f>EA39*$N$28</f>
        <v>0</v>
      </c>
      <c r="EB40" s="22"/>
    </row>
    <row r="41" spans="1:132" s="5" customFormat="1" ht="15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</row>
    <row r="42" spans="1:132" s="5" customFormat="1" ht="15" x14ac:dyDescent="0.25">
      <c r="A42" s="22" t="s">
        <v>80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</row>
    <row r="43" spans="1:132" s="5" customFormat="1" ht="15" x14ac:dyDescent="0.25">
      <c r="A43" s="22"/>
      <c r="B43" s="120" t="s">
        <v>27</v>
      </c>
      <c r="C43" s="120" t="s">
        <v>28</v>
      </c>
      <c r="D43" s="120" t="s">
        <v>29</v>
      </c>
      <c r="E43" s="120" t="s">
        <v>30</v>
      </c>
      <c r="F43" s="120" t="s">
        <v>31</v>
      </c>
      <c r="G43" s="120" t="s">
        <v>32</v>
      </c>
      <c r="H43" s="120" t="s">
        <v>33</v>
      </c>
      <c r="I43" s="120" t="s">
        <v>34</v>
      </c>
      <c r="J43" s="120" t="s">
        <v>87</v>
      </c>
      <c r="K43" s="120" t="s">
        <v>152</v>
      </c>
      <c r="L43" s="120" t="s">
        <v>27</v>
      </c>
      <c r="M43" s="120" t="s">
        <v>28</v>
      </c>
      <c r="N43" s="120" t="s">
        <v>29</v>
      </c>
      <c r="O43" s="120" t="s">
        <v>30</v>
      </c>
      <c r="P43" s="120" t="s">
        <v>31</v>
      </c>
      <c r="Q43" s="120" t="s">
        <v>32</v>
      </c>
      <c r="R43" s="120" t="s">
        <v>33</v>
      </c>
      <c r="S43" s="120" t="s">
        <v>34</v>
      </c>
      <c r="T43" s="120" t="s">
        <v>87</v>
      </c>
      <c r="U43" s="120" t="s">
        <v>152</v>
      </c>
      <c r="V43" s="120">
        <v>2006</v>
      </c>
      <c r="W43" s="120">
        <v>2007</v>
      </c>
      <c r="X43" s="120">
        <v>2008</v>
      </c>
      <c r="Y43" s="120">
        <v>2009</v>
      </c>
      <c r="Z43" s="120">
        <v>2010</v>
      </c>
      <c r="AA43" s="120">
        <v>2011</v>
      </c>
      <c r="AB43" s="120">
        <v>2012</v>
      </c>
      <c r="AC43" s="120">
        <v>2013</v>
      </c>
      <c r="AD43" s="120">
        <v>2014</v>
      </c>
      <c r="AE43" s="120" t="s">
        <v>152</v>
      </c>
      <c r="AF43" s="120" t="s">
        <v>27</v>
      </c>
      <c r="AG43" s="120" t="s">
        <v>28</v>
      </c>
      <c r="AH43" s="120" t="s">
        <v>29</v>
      </c>
      <c r="AI43" s="120" t="s">
        <v>30</v>
      </c>
      <c r="AJ43" s="120" t="s">
        <v>31</v>
      </c>
      <c r="AK43" s="120" t="s">
        <v>32</v>
      </c>
      <c r="AL43" s="120" t="s">
        <v>33</v>
      </c>
      <c r="AM43" s="120" t="s">
        <v>34</v>
      </c>
      <c r="AN43" s="120" t="s">
        <v>87</v>
      </c>
      <c r="AO43" s="120" t="s">
        <v>152</v>
      </c>
      <c r="AP43" s="120" t="s">
        <v>27</v>
      </c>
      <c r="AQ43" s="120" t="s">
        <v>28</v>
      </c>
      <c r="AR43" s="120" t="s">
        <v>29</v>
      </c>
      <c r="AS43" s="120" t="s">
        <v>30</v>
      </c>
      <c r="AT43" s="120" t="s">
        <v>31</v>
      </c>
      <c r="AU43" s="120" t="s">
        <v>32</v>
      </c>
      <c r="AV43" s="120" t="s">
        <v>33</v>
      </c>
      <c r="AW43" s="120" t="s">
        <v>34</v>
      </c>
      <c r="AX43" s="120" t="s">
        <v>87</v>
      </c>
      <c r="AY43" s="120" t="s">
        <v>152</v>
      </c>
      <c r="AZ43" s="120" t="s">
        <v>27</v>
      </c>
      <c r="BA43" s="120" t="s">
        <v>28</v>
      </c>
      <c r="BB43" s="120" t="s">
        <v>29</v>
      </c>
      <c r="BC43" s="120" t="s">
        <v>30</v>
      </c>
      <c r="BD43" s="120" t="s">
        <v>31</v>
      </c>
      <c r="BE43" s="120" t="s">
        <v>32</v>
      </c>
      <c r="BF43" s="120" t="s">
        <v>33</v>
      </c>
      <c r="BG43" s="120" t="s">
        <v>34</v>
      </c>
      <c r="BH43" s="120" t="s">
        <v>87</v>
      </c>
      <c r="BI43" s="120" t="s">
        <v>152</v>
      </c>
      <c r="BJ43" s="120" t="s">
        <v>27</v>
      </c>
      <c r="BK43" s="120" t="s">
        <v>28</v>
      </c>
      <c r="BL43" s="120" t="s">
        <v>29</v>
      </c>
      <c r="BM43" s="120" t="s">
        <v>30</v>
      </c>
      <c r="BN43" s="120" t="s">
        <v>31</v>
      </c>
      <c r="BO43" s="120" t="s">
        <v>32</v>
      </c>
      <c r="BP43" s="120" t="s">
        <v>33</v>
      </c>
      <c r="BQ43" s="120" t="s">
        <v>34</v>
      </c>
      <c r="BR43" s="120" t="s">
        <v>87</v>
      </c>
      <c r="BS43" s="120" t="s">
        <v>152</v>
      </c>
      <c r="BT43" s="120">
        <v>2006</v>
      </c>
      <c r="BU43" s="120">
        <v>2007</v>
      </c>
      <c r="BV43" s="120">
        <v>2008</v>
      </c>
      <c r="BW43" s="120">
        <v>2009</v>
      </c>
      <c r="BX43" s="120">
        <v>2010</v>
      </c>
      <c r="BY43" s="120">
        <v>2011</v>
      </c>
      <c r="BZ43" s="120">
        <v>2012</v>
      </c>
      <c r="CA43" s="120">
        <v>2013</v>
      </c>
      <c r="CB43" s="120">
        <v>2014</v>
      </c>
      <c r="CC43" s="120">
        <v>2015</v>
      </c>
      <c r="CD43" s="120">
        <v>2006</v>
      </c>
      <c r="CE43" s="120">
        <v>2007</v>
      </c>
      <c r="CF43" s="120">
        <v>2008</v>
      </c>
      <c r="CG43" s="120">
        <v>2009</v>
      </c>
      <c r="CH43" s="120">
        <v>2010</v>
      </c>
      <c r="CI43" s="120">
        <v>2011</v>
      </c>
      <c r="CJ43" s="120">
        <v>2012</v>
      </c>
      <c r="CK43" s="120">
        <v>2013</v>
      </c>
      <c r="CL43" s="120">
        <v>2014</v>
      </c>
      <c r="CM43" s="120">
        <v>2015</v>
      </c>
      <c r="CN43" s="120" t="s">
        <v>27</v>
      </c>
      <c r="CO43" s="120" t="s">
        <v>28</v>
      </c>
      <c r="CP43" s="120" t="s">
        <v>29</v>
      </c>
      <c r="CQ43" s="120" t="s">
        <v>30</v>
      </c>
      <c r="CR43" s="120" t="s">
        <v>31</v>
      </c>
      <c r="CS43" s="120" t="s">
        <v>32</v>
      </c>
      <c r="CT43" s="120" t="s">
        <v>33</v>
      </c>
      <c r="CU43" s="120" t="s">
        <v>34</v>
      </c>
      <c r="CV43" s="120" t="s">
        <v>87</v>
      </c>
      <c r="CW43" s="120" t="s">
        <v>152</v>
      </c>
      <c r="CX43" s="120">
        <v>2006</v>
      </c>
      <c r="CY43" s="120">
        <v>2007</v>
      </c>
      <c r="CZ43" s="120">
        <v>2008</v>
      </c>
      <c r="DA43" s="120">
        <v>2009</v>
      </c>
      <c r="DB43" s="120">
        <v>2010</v>
      </c>
      <c r="DC43" s="120">
        <v>2011</v>
      </c>
      <c r="DD43" s="120">
        <v>2012</v>
      </c>
      <c r="DE43" s="120">
        <v>2013</v>
      </c>
      <c r="DF43" s="120">
        <v>2014</v>
      </c>
      <c r="DG43" s="120">
        <v>2015</v>
      </c>
      <c r="DH43" s="120" t="s">
        <v>27</v>
      </c>
      <c r="DI43" s="120" t="s">
        <v>28</v>
      </c>
      <c r="DJ43" s="120" t="s">
        <v>29</v>
      </c>
      <c r="DK43" s="120" t="s">
        <v>30</v>
      </c>
      <c r="DL43" s="120" t="s">
        <v>31</v>
      </c>
      <c r="DM43" s="120" t="s">
        <v>32</v>
      </c>
      <c r="DN43" s="120" t="s">
        <v>33</v>
      </c>
      <c r="DO43" s="120" t="s">
        <v>34</v>
      </c>
      <c r="DP43" s="120" t="s">
        <v>87</v>
      </c>
      <c r="DQ43" s="120" t="s">
        <v>152</v>
      </c>
      <c r="DR43" s="120">
        <v>2006</v>
      </c>
      <c r="DS43" s="120">
        <v>2007</v>
      </c>
      <c r="DT43" s="120">
        <v>2008</v>
      </c>
      <c r="DU43" s="120">
        <v>2009</v>
      </c>
      <c r="DV43" s="120">
        <v>2010</v>
      </c>
      <c r="DW43" s="120">
        <v>2011</v>
      </c>
      <c r="DX43" s="120">
        <v>2012</v>
      </c>
      <c r="DY43" s="120">
        <v>2013</v>
      </c>
      <c r="DZ43" s="120">
        <v>2014</v>
      </c>
      <c r="EA43" s="120">
        <v>2015</v>
      </c>
      <c r="EB43" s="22"/>
    </row>
    <row r="44" spans="1:132" s="5" customFormat="1" x14ac:dyDescent="0.35">
      <c r="A44" s="55" t="s">
        <v>81</v>
      </c>
      <c r="B44" s="121">
        <f>'[1]4. Assets (RAB)'!D13</f>
        <v>0</v>
      </c>
      <c r="C44" s="121">
        <f>'[1]4. Assets (RAB)'!E13</f>
        <v>0</v>
      </c>
      <c r="D44" s="121">
        <f>'[1]4. Assets (RAB)'!F13</f>
        <v>0</v>
      </c>
      <c r="E44" s="121">
        <f>'[1]4. Assets (RAB)'!G13</f>
        <v>10123.76719807675</v>
      </c>
      <c r="F44" s="121">
        <f>'[1]4. Assets (RAB)'!H13</f>
        <v>0</v>
      </c>
      <c r="G44" s="121">
        <f>'[1]4. Assets (RAB)'!I13</f>
        <v>0</v>
      </c>
      <c r="H44" s="121">
        <f>'[1]4. Assets (RAB)'!J13</f>
        <v>0</v>
      </c>
      <c r="I44" s="121">
        <f>'[1]4. Assets (RAB)'!K13</f>
        <v>0</v>
      </c>
      <c r="J44" s="121">
        <f>'[2]SD 4. Assets (RAB)'!L15</f>
        <v>0</v>
      </c>
      <c r="K44" s="121">
        <f>'[3]3.3 Assets (RAB)'!E18/1000</f>
        <v>0</v>
      </c>
      <c r="L44" s="117">
        <f>'[4]4. Assets (RAB)'!D13</f>
        <v>-10075.504000000001</v>
      </c>
      <c r="M44" s="117">
        <f>'[4]4. Assets (RAB)'!E13</f>
        <v>-13329.539000000001</v>
      </c>
      <c r="N44" s="117">
        <f>'[4]4. Assets (RAB)'!F13</f>
        <v>-12933.352999999999</v>
      </c>
      <c r="O44" s="117">
        <f>'[4]4. Assets (RAB)'!G13</f>
        <v>-11083.735000000001</v>
      </c>
      <c r="P44" s="117">
        <f>'[4]4. Assets (RAB)'!H13</f>
        <v>-3994.9549999999999</v>
      </c>
      <c r="Q44" s="117">
        <f>'[4]4. Assets (RAB)'!I13</f>
        <v>-4781.7179999999998</v>
      </c>
      <c r="R44" s="117">
        <f>'[4]4. Assets (RAB)'!J13</f>
        <v>-4847.8239999999996</v>
      </c>
      <c r="S44" s="117">
        <f>'[4]4. Assets (RAB)'!K13</f>
        <v>-4134.1890000000003</v>
      </c>
      <c r="T44" s="117">
        <f>'[5]3.3 Assets (RAB)'!$E$18</f>
        <v>-140893.04500000001</v>
      </c>
      <c r="U44" s="117">
        <f>'[6]3.3 Assets (RAB)'!$E$18</f>
        <v>-50004.599667826536</v>
      </c>
      <c r="V44" s="117">
        <f>'[7]4. Assets (RAB)'!D13</f>
        <v>-380.05160528987113</v>
      </c>
      <c r="W44" s="117">
        <f>'[7]4. Assets (RAB)'!E13</f>
        <v>-401.98548492625179</v>
      </c>
      <c r="X44" s="117">
        <f>'[7]4. Assets (RAB)'!F13</f>
        <v>-17.643671367908809</v>
      </c>
      <c r="Y44" s="117">
        <f>'[7]4. Assets (RAB)'!G13</f>
        <v>-198.31310677058167</v>
      </c>
      <c r="Z44" s="117">
        <f>'[7]4. Assets (RAB)'!H13</f>
        <v>-58.063159999999989</v>
      </c>
      <c r="AA44" s="117">
        <f>'[7]4. Assets (RAB)'!I13</f>
        <v>-1009.2502000000001</v>
      </c>
      <c r="AB44" s="117">
        <f>'[7]4. Assets (RAB)'!J13</f>
        <v>-392.94074000000001</v>
      </c>
      <c r="AC44" s="117">
        <f>'[7]4. Assets (RAB)'!K13</f>
        <v>0</v>
      </c>
      <c r="AD44" s="117">
        <f>'[8]3.3 Assets (RAB)'!$E$18</f>
        <v>-210.54274000000001</v>
      </c>
      <c r="AE44" s="121"/>
      <c r="AF44" s="117">
        <f>'[9]4. Assets (RAB)'!D13</f>
        <v>-10413.071756252786</v>
      </c>
      <c r="AG44" s="117">
        <f>'[9]4. Assets (RAB)'!E13</f>
        <v>-10032.908012855441</v>
      </c>
      <c r="AH44" s="117">
        <f>'[9]4. Assets (RAB)'!F13</f>
        <v>-12340.213841928306</v>
      </c>
      <c r="AI44" s="117">
        <f>'[9]4. Assets (RAB)'!G13</f>
        <v>-7693.5139781000435</v>
      </c>
      <c r="AJ44" s="117">
        <f>'[9]4. Assets (RAB)'!H13</f>
        <v>-4623.5225078550739</v>
      </c>
      <c r="AK44" s="117">
        <f>'[9]4. Assets (RAB)'!I13</f>
        <v>-5645.5422087937532</v>
      </c>
      <c r="AL44" s="117">
        <f>'[9]4. Assets (RAB)'!J13</f>
        <v>-3955.0856177806081</v>
      </c>
      <c r="AM44" s="117">
        <f>'[9]4. Assets (RAB)'!K13</f>
        <v>-10650.493716431465</v>
      </c>
      <c r="AN44" s="117">
        <f>'[10]3.3 Assets (RAB)'!$E$18</f>
        <v>-3182.8024534093638</v>
      </c>
      <c r="AO44" s="117">
        <f>'[11]3.3 Assets (RAB)'!$E$18/1000</f>
        <v>-4912.4334156622699</v>
      </c>
      <c r="AP44" s="117">
        <f>'[12]4. Assets (RAB)'!D13</f>
        <v>-11273.364078918192</v>
      </c>
      <c r="AQ44" s="117">
        <f>'[12]4. Assets (RAB)'!E13</f>
        <v>-12866.610711292178</v>
      </c>
      <c r="AR44" s="117">
        <f>'[12]4. Assets (RAB)'!F13</f>
        <v>-22162.594401695333</v>
      </c>
      <c r="AS44" s="117">
        <f>'[12]4. Assets (RAB)'!G13</f>
        <v>-26857.755935680449</v>
      </c>
      <c r="AT44" s="117">
        <f>'[12]4. Assets (RAB)'!H13</f>
        <v>-27493.242841711115</v>
      </c>
      <c r="AU44" s="117">
        <f>'[12]4. Assets (RAB)'!I13</f>
        <v>-27869.293858555808</v>
      </c>
      <c r="AV44" s="117">
        <f>'[12]4. Assets (RAB)'!J13</f>
        <v>-9858.6342417561282</v>
      </c>
      <c r="AW44" s="117">
        <f>'[12]4. Assets (RAB)'!K13</f>
        <v>-26187.218883746682</v>
      </c>
      <c r="AX44" s="117">
        <f>'[13]3.3 Assets (RAB)'!$E$18</f>
        <v>-22635.233558889529</v>
      </c>
      <c r="AY44" s="117">
        <f>'[14]3.3 Assets (RAB)'!$E$18/1000</f>
        <v>-24141.392481494491</v>
      </c>
      <c r="AZ44" s="122">
        <f>'[15]4. Assets (RAB)'!D13</f>
        <v>-24724.59210664377</v>
      </c>
      <c r="BA44" s="122">
        <f>'[15]4. Assets (RAB)'!E13</f>
        <v>-33884.572910489929</v>
      </c>
      <c r="BB44" s="122">
        <f>'[15]4. Assets (RAB)'!F13</f>
        <v>-108870.08944229595</v>
      </c>
      <c r="BC44" s="122">
        <f>'[15]4. Assets (RAB)'!G13</f>
        <v>-47945.249931408121</v>
      </c>
      <c r="BD44" s="122">
        <f>'[15]4. Assets (RAB)'!H13</f>
        <v>-38398.03732488511</v>
      </c>
      <c r="BE44" s="122">
        <f>'[15]4. Assets (RAB)'!I13</f>
        <v>-12177.562712485922</v>
      </c>
      <c r="BF44" s="122">
        <f>'[15]4. Assets (RAB)'!J13</f>
        <v>-84538.871265336129</v>
      </c>
      <c r="BG44" s="122">
        <f>'[15]4. Assets (RAB)'!K13</f>
        <v>-8054.2827782482218</v>
      </c>
      <c r="BH44" s="117">
        <f>'[16]3.3 Assets (RAB)'!$E$18</f>
        <v>-10212.273265345124</v>
      </c>
      <c r="BI44" s="117">
        <f>'[17]3.3 Assets (RAB)'!$E$18/1000</f>
        <v>-7322.6503770611789</v>
      </c>
      <c r="BJ44" s="122">
        <f>'[18]4. Assets (RAB)'!D13</f>
        <v>-6813.8478983986743</v>
      </c>
      <c r="BK44" s="122">
        <f>'[18]4. Assets (RAB)'!E13</f>
        <v>-6996.231623797823</v>
      </c>
      <c r="BL44" s="122">
        <f>'[18]4. Assets (RAB)'!F13</f>
        <v>-7682.4277385581236</v>
      </c>
      <c r="BM44" s="122">
        <f>'[18]4. Assets (RAB)'!G13</f>
        <v>-6958.2561747691552</v>
      </c>
      <c r="BN44" s="122">
        <f>'[18]4. Assets (RAB)'!H13</f>
        <v>-9055.4334312151641</v>
      </c>
      <c r="BO44" s="122">
        <f>'[18]4. Assets (RAB)'!I13</f>
        <v>-13461.620242464125</v>
      </c>
      <c r="BP44" s="122">
        <f>'[18]4. Assets (RAB)'!J13</f>
        <v>-13335.140070812347</v>
      </c>
      <c r="BQ44" s="122">
        <f>'[18]4. Assets (RAB)'!K13</f>
        <v>-14926.482962621847</v>
      </c>
      <c r="BR44" s="117">
        <f>'[19]3.3 Assets (RAB)'!$E$18</f>
        <v>-150171.76485718167</v>
      </c>
      <c r="BS44" s="117">
        <f>'[20]3.3 Assets (RAB)'!$E$18</f>
        <v>-11836.484607186772</v>
      </c>
      <c r="BT44" s="122">
        <f>'[21]4. Assets (RAB)'!D13</f>
        <v>-87.474140000000006</v>
      </c>
      <c r="BU44" s="122">
        <f>'[21]4. Assets (RAB)'!E13</f>
        <v>-103.58861</v>
      </c>
      <c r="BV44" s="122">
        <f>'[21]4. Assets (RAB)'!F13</f>
        <v>-249.45833000000005</v>
      </c>
      <c r="BW44" s="122">
        <f>'[21]4. Assets (RAB)'!G13</f>
        <v>-14.27069</v>
      </c>
      <c r="BX44" s="122">
        <f>'[21]4. Assets (RAB)'!H13</f>
        <v>-96.989552203084358</v>
      </c>
      <c r="BY44" s="122">
        <f>'[21]4. Assets (RAB)'!I13</f>
        <v>-453.18469126422139</v>
      </c>
      <c r="BZ44" s="122">
        <f>'[21]4. Assets (RAB)'!J13</f>
        <v>-68.690624019661897</v>
      </c>
      <c r="CA44" s="122">
        <f>'[21]4. Assets (RAB)'!K13</f>
        <v>-283.01026473211715</v>
      </c>
      <c r="CB44" s="117">
        <f>'[22]3.3 Assets (RAB)'!$E$18</f>
        <v>-964.74009272381738</v>
      </c>
      <c r="CC44" s="121"/>
      <c r="CD44" s="122">
        <f>'[23]4. Assets (RAB)'!D13</f>
        <v>-4283.8230562322897</v>
      </c>
      <c r="CE44" s="122">
        <f>'[23]4. Assets (RAB)'!E13</f>
        <v>-3810.7715480974334</v>
      </c>
      <c r="CF44" s="122">
        <f>'[23]4. Assets (RAB)'!F13</f>
        <v>-2839.4357958428118</v>
      </c>
      <c r="CG44" s="122">
        <f>'[23]4. Assets (RAB)'!G13</f>
        <v>-824.79202188967781</v>
      </c>
      <c r="CH44" s="122">
        <f>'[23]4. Assets (RAB)'!H13</f>
        <v>-4113.3753999999999</v>
      </c>
      <c r="CI44" s="122">
        <f>'[23]4. Assets (RAB)'!I13</f>
        <v>-2759.9322599999996</v>
      </c>
      <c r="CJ44" s="122">
        <f>'[23]4. Assets (RAB)'!J13</f>
        <v>-1860.45434</v>
      </c>
      <c r="CK44" s="122">
        <f>'[23]4. Assets (RAB)'!K13</f>
        <v>-1447.2307000000001</v>
      </c>
      <c r="CL44" s="117">
        <f>'[24]3.3 Assets (RAB)'!$E$18</f>
        <v>-1474.1047100000003</v>
      </c>
      <c r="CM44" s="121"/>
      <c r="CN44" s="122">
        <f>'[25]4. Assets (RAB)'!D13</f>
        <v>-3598</v>
      </c>
      <c r="CO44" s="122">
        <f>'[25]4. Assets (RAB)'!E13</f>
        <v>-5831</v>
      </c>
      <c r="CP44" s="122">
        <f>'[25]4. Assets (RAB)'!F13</f>
        <v>-2308.9999999999995</v>
      </c>
      <c r="CQ44" s="122">
        <f>'[25]4. Assets (RAB)'!G13</f>
        <v>-4350</v>
      </c>
      <c r="CR44" s="122">
        <f>'[25]4. Assets (RAB)'!H13</f>
        <v>-1321</v>
      </c>
      <c r="CS44" s="122">
        <f>'[25]4. Assets (RAB)'!I13</f>
        <v>-2351</v>
      </c>
      <c r="CT44" s="122">
        <f>'[25]4. Assets (RAB)'!J13</f>
        <v>-1481</v>
      </c>
      <c r="CU44" s="122">
        <f>'[25]4. Assets (RAB)'!K13</f>
        <v>-1906</v>
      </c>
      <c r="CV44" s="117">
        <f>'[26]3.3 Assets (RAB)'!$E$18</f>
        <v>-2558</v>
      </c>
      <c r="CW44" s="117">
        <f>'[27]3.3 Assets (RAB)'!$E$18/1000</f>
        <v>-2388</v>
      </c>
      <c r="CX44" s="122">
        <f>'[28]4. Assets (RAB)'!D13</f>
        <v>-35</v>
      </c>
      <c r="CY44" s="122">
        <f>'[28]4. Assets (RAB)'!E13</f>
        <v>-527.73161832454946</v>
      </c>
      <c r="CZ44" s="122">
        <f>'[28]4. Assets (RAB)'!F13</f>
        <v>-75</v>
      </c>
      <c r="DA44" s="122">
        <f>'[28]4. Assets (RAB)'!G13</f>
        <v>-303</v>
      </c>
      <c r="DB44" s="122">
        <f>'[28]4. Assets (RAB)'!H13</f>
        <v>-814</v>
      </c>
      <c r="DC44" s="122">
        <f>'[28]4. Assets (RAB)'!I13</f>
        <v>-112.68235000000001</v>
      </c>
      <c r="DD44" s="122">
        <f>'[28]4. Assets (RAB)'!J13</f>
        <v>-4483.540759999998</v>
      </c>
      <c r="DE44" s="122">
        <f>'[28]4. Assets (RAB)'!K13</f>
        <v>-5636.0791900000049</v>
      </c>
      <c r="DF44" s="117">
        <f>'[29]3.3 Assets (RAB)'!$E$18</f>
        <v>-547.26599999999996</v>
      </c>
      <c r="DG44" s="121"/>
      <c r="DH44" s="122">
        <f>'[30]4. Assets (RAB)'!D14</f>
        <v>-951.17892920000008</v>
      </c>
      <c r="DI44" s="122">
        <f>'[30]4. Assets (RAB)'!E14</f>
        <v>-1748.3744889962957</v>
      </c>
      <c r="DJ44" s="122">
        <f>'[30]4. Assets (RAB)'!F14</f>
        <v>-1081.826526771488</v>
      </c>
      <c r="DK44" s="122">
        <f>'[30]4. Assets (RAB)'!G14</f>
        <v>-1004.2707931738087</v>
      </c>
      <c r="DL44" s="122">
        <f>'[30]4. Assets (RAB)'!H14</f>
        <v>-1312.1486597465241</v>
      </c>
      <c r="DM44" s="122">
        <f>'[30]4. Assets (RAB)'!I14</f>
        <v>-505.93070191105318</v>
      </c>
      <c r="DN44" s="122">
        <f>'[30]4. Assets (RAB)'!J14</f>
        <v>-1944.9036963815215</v>
      </c>
      <c r="DO44" s="122">
        <f>'[30]4. Assets (RAB)'!K14</f>
        <v>-4430.0659048675525</v>
      </c>
      <c r="DP44" s="117">
        <f>'[31]3.3 Assets (RAB)'!$E$18</f>
        <v>2728.1235773014478</v>
      </c>
      <c r="DQ44" s="117">
        <f>'[32]3.3 Assets (RAB)'!$E$18/1000</f>
        <v>718.22984100601332</v>
      </c>
      <c r="DR44" s="123">
        <f>'[33]4.Assets'!D$13</f>
        <v>0</v>
      </c>
      <c r="DS44" s="123">
        <f>'[33]4.Assets'!E$13</f>
        <v>0</v>
      </c>
      <c r="DT44" s="123">
        <f>'[33]4.Assets'!F$13</f>
        <v>0</v>
      </c>
      <c r="DU44" s="123">
        <f>'[33]4.Assets'!G$13</f>
        <v>0</v>
      </c>
      <c r="DV44" s="123">
        <f>'[33]4.Assets'!H$13</f>
        <v>0</v>
      </c>
      <c r="DW44" s="123">
        <f>'[33]4.Assets'!I$13</f>
        <v>0</v>
      </c>
      <c r="DX44" s="123">
        <f>'[33]4.Assets'!J$13</f>
        <v>0</v>
      </c>
      <c r="DY44" s="123">
        <f>'[33]4.Assets'!K$13</f>
        <v>0</v>
      </c>
      <c r="DZ44" s="117">
        <f>'[34]3.3 Assets (RAB)'!$E$18</f>
        <v>0</v>
      </c>
      <c r="EA44" s="121">
        <f>'[2]SD 4. Assets (RAB)'!DQ15</f>
        <v>0</v>
      </c>
      <c r="EB44" s="22"/>
    </row>
    <row r="45" spans="1:132" s="5" customFormat="1" ht="14" x14ac:dyDescent="0.3">
      <c r="A45" s="55" t="s">
        <v>147</v>
      </c>
      <c r="B45" s="121">
        <f>B44*$I$20</f>
        <v>0</v>
      </c>
      <c r="C45" s="121">
        <f>C44*$I$21</f>
        <v>0</v>
      </c>
      <c r="D45" s="121">
        <f>D44*$I$22</f>
        <v>0</v>
      </c>
      <c r="E45" s="121">
        <f>E44*$I$23</f>
        <v>10664.986177069084</v>
      </c>
      <c r="F45" s="121">
        <f>F44*$I$24</f>
        <v>0</v>
      </c>
      <c r="G45" s="121">
        <f>G44*$I$25</f>
        <v>0</v>
      </c>
      <c r="H45" s="121">
        <f>H44*$I$26</f>
        <v>0</v>
      </c>
      <c r="I45" s="121">
        <f>I44*$I$27</f>
        <v>0</v>
      </c>
      <c r="J45" s="121">
        <f>J44*$I$28</f>
        <v>0</v>
      </c>
      <c r="K45" s="121">
        <f>K44*$I$27</f>
        <v>0</v>
      </c>
      <c r="L45" s="121">
        <f>L44*$I$20</f>
        <v>-11692.369672557312</v>
      </c>
      <c r="M45" s="121">
        <f>M44*$I$21</f>
        <v>-14519.928997665569</v>
      </c>
      <c r="N45" s="121">
        <f>N44*$I$22</f>
        <v>-13687.692204157393</v>
      </c>
      <c r="O45" s="121">
        <f>O44*$I$23</f>
        <v>-11676.27408379691</v>
      </c>
      <c r="P45" s="121">
        <f>P44*$I$24</f>
        <v>-4212.6086262206672</v>
      </c>
      <c r="Q45" s="121">
        <f>Q44*$I$25</f>
        <v>-4954.2323066794961</v>
      </c>
      <c r="R45" s="121">
        <f>R44*$I$26</f>
        <v>-4935.1983148415065</v>
      </c>
      <c r="S45" s="121">
        <f>S44*$I$27</f>
        <v>-4134.1890000000003</v>
      </c>
      <c r="T45" s="121">
        <f>T44*$I$28</f>
        <v>-138665.66897677377</v>
      </c>
      <c r="U45" s="121">
        <f>U44*$I$27</f>
        <v>-50004.599667826536</v>
      </c>
      <c r="V45" s="121">
        <f>V44*$N$20</f>
        <v>-427.08834225765025</v>
      </c>
      <c r="W45" s="121">
        <f>W44*$N$21</f>
        <v>-431.56817786334904</v>
      </c>
      <c r="X45" s="121">
        <f>X44*$N$22</f>
        <v>-18.629724429023611</v>
      </c>
      <c r="Y45" s="121">
        <f>Y44*$N$23</f>
        <v>-209.01624980079339</v>
      </c>
      <c r="Z45" s="121">
        <f>Z44*$N$24</f>
        <v>-60.687556561488016</v>
      </c>
      <c r="AA45" s="121">
        <f>AA44*$N$25</f>
        <v>-1036.4709958385372</v>
      </c>
      <c r="AB45" s="121">
        <f>AB44*$N$26</f>
        <v>-396.45017980560374</v>
      </c>
      <c r="AC45" s="121">
        <f>AC44*$N$27</f>
        <v>0</v>
      </c>
      <c r="AD45" s="121">
        <f>AD44*$N$28</f>
        <v>-205.56329923124306</v>
      </c>
      <c r="AE45" s="121"/>
      <c r="AF45" s="121">
        <f>AF44*$I$20</f>
        <v>-12084.108586624865</v>
      </c>
      <c r="AG45" s="121">
        <f>AG44*$I$21</f>
        <v>-10928.893488872418</v>
      </c>
      <c r="AH45" s="121">
        <f>AH44*$I$22</f>
        <v>-13059.958140924262</v>
      </c>
      <c r="AI45" s="121">
        <f>AI44*$I$23</f>
        <v>-8104.8110475231324</v>
      </c>
      <c r="AJ45" s="121">
        <f>AJ44*$I$24</f>
        <v>-4875.421825806724</v>
      </c>
      <c r="AK45" s="121">
        <f>AK44*$I$25</f>
        <v>-5849.221472184001</v>
      </c>
      <c r="AL45" s="121">
        <f>AL44*$I$26</f>
        <v>-4026.3697436055304</v>
      </c>
      <c r="AM45" s="121">
        <f>AM44*$I$27</f>
        <v>-10650.493716431465</v>
      </c>
      <c r="AN45" s="121">
        <f>AN44*$I$28</f>
        <v>-3132.4855774316343</v>
      </c>
      <c r="AO45" s="121">
        <f>AO44*$I$27</f>
        <v>-4912.4334156622699</v>
      </c>
      <c r="AP45" s="121">
        <f>AP44*$I$20</f>
        <v>-13082.456248743492</v>
      </c>
      <c r="AQ45" s="121">
        <f>AQ44*$I$21</f>
        <v>-14015.659053817668</v>
      </c>
      <c r="AR45" s="121">
        <f>AR44*$I$22</f>
        <v>-23455.230102819238</v>
      </c>
      <c r="AS45" s="121">
        <f>AS44*$I$23</f>
        <v>-28293.577894160069</v>
      </c>
      <c r="AT45" s="121">
        <f>AT44*$I$24</f>
        <v>-28991.133056009861</v>
      </c>
      <c r="AU45" s="121">
        <f>AU44*$I$25</f>
        <v>-28874.759238918243</v>
      </c>
      <c r="AV45" s="121">
        <f>AV44*$I$26</f>
        <v>-10036.320439140038</v>
      </c>
      <c r="AW45" s="121">
        <f>AW44*$I$27</f>
        <v>-26187.218883746682</v>
      </c>
      <c r="AX45" s="121">
        <f>AX44*$I$28</f>
        <v>-22277.393492978568</v>
      </c>
      <c r="AY45" s="121">
        <f>AY44*$I$27</f>
        <v>-24141.392481494491</v>
      </c>
      <c r="AZ45" s="121">
        <f>AZ44*$I$20</f>
        <v>-28692.268983672824</v>
      </c>
      <c r="BA45" s="121">
        <f>BA44*$I$21</f>
        <v>-36910.623298865466</v>
      </c>
      <c r="BB45" s="121">
        <f>BB44*$I$22</f>
        <v>-115219.94911336854</v>
      </c>
      <c r="BC45" s="121">
        <f>BC44*$I$23</f>
        <v>-50508.414285912302</v>
      </c>
      <c r="BD45" s="121">
        <f>BD44*$I$24</f>
        <v>-40490.043884037288</v>
      </c>
      <c r="BE45" s="121">
        <f>BE44*$I$25</f>
        <v>-12616.903507654228</v>
      </c>
      <c r="BF45" s="121">
        <f>BF44*$I$26</f>
        <v>-86062.549920807753</v>
      </c>
      <c r="BG45" s="121">
        <f>BG44*$I$27</f>
        <v>-8054.2827782482218</v>
      </c>
      <c r="BH45" s="121">
        <f>BH44*$I$28</f>
        <v>-10050.82759133145</v>
      </c>
      <c r="BI45" s="121">
        <f>BI44*$I$27</f>
        <v>-7322.6503770611789</v>
      </c>
      <c r="BJ45" s="121">
        <f>BJ44*$I$20</f>
        <v>-7907.2995773367793</v>
      </c>
      <c r="BK45" s="121">
        <f>BK44*$I$21</f>
        <v>-7621.0277361255239</v>
      </c>
      <c r="BL45" s="121">
        <f>BL44*$I$22</f>
        <v>-8130.5061623280935</v>
      </c>
      <c r="BM45" s="121">
        <f>BM44*$I$23</f>
        <v>-7330.2461888412981</v>
      </c>
      <c r="BN45" s="121">
        <f>BN44*$I$24</f>
        <v>-9548.7926613701584</v>
      </c>
      <c r="BO45" s="121">
        <f>BO44*$I$25</f>
        <v>-13947.287126816438</v>
      </c>
      <c r="BP45" s="121">
        <f>BP44*$I$26</f>
        <v>-13575.484754737083</v>
      </c>
      <c r="BQ45" s="121">
        <f>BQ44*$I$27</f>
        <v>-14926.482962621847</v>
      </c>
      <c r="BR45" s="121">
        <f>BR44*$I$28</f>
        <v>-147797.70169169005</v>
      </c>
      <c r="BS45" s="121">
        <f>BS44*$I$27</f>
        <v>-11836.484607186772</v>
      </c>
      <c r="BT45" s="121">
        <f>BT44*$N$20</f>
        <v>-98.300296388747526</v>
      </c>
      <c r="BU45" s="121">
        <f>BU44*$N$21</f>
        <v>-111.21184555531595</v>
      </c>
      <c r="BV45" s="121">
        <f>BV44*$N$22</f>
        <v>-263.3998246463176</v>
      </c>
      <c r="BW45" s="121">
        <f>BW44*$N$23</f>
        <v>-15.040892427348943</v>
      </c>
      <c r="BX45" s="121">
        <f>BX44*$N$24</f>
        <v>-101.3733826267478</v>
      </c>
      <c r="BY45" s="121">
        <f>BY44*$N$25</f>
        <v>-465.40767418565542</v>
      </c>
      <c r="BZ45" s="121">
        <f>BZ44*$N$26</f>
        <v>-69.304115026489953</v>
      </c>
      <c r="CA45" s="121">
        <f>CA44*$N$27</f>
        <v>-280.75538857739423</v>
      </c>
      <c r="CB45" s="121">
        <f>CB44*$N$28</f>
        <v>-941.92350855205564</v>
      </c>
      <c r="CC45" s="121">
        <f>CC44*$N$27</f>
        <v>0</v>
      </c>
      <c r="CD45" s="121">
        <f>CD44*$N$20</f>
        <v>-4814.0064721366143</v>
      </c>
      <c r="CE45" s="121">
        <f>CE44*$N$21</f>
        <v>-4091.2117350894468</v>
      </c>
      <c r="CF45" s="121">
        <f>CF44*$N$22</f>
        <v>-2998.1235371834396</v>
      </c>
      <c r="CG45" s="121">
        <f>CG44*$N$23</f>
        <v>-869.30681531014113</v>
      </c>
      <c r="CH45" s="121">
        <f>CH44*$N$24</f>
        <v>-4299.2958400151392</v>
      </c>
      <c r="CI45" s="121">
        <f>CI44*$N$25</f>
        <v>-2834.3712371512079</v>
      </c>
      <c r="CJ45" s="121">
        <f>CJ44*$N$26</f>
        <v>-1877.0704651625479</v>
      </c>
      <c r="CK45" s="121">
        <f>CK44*$N$27</f>
        <v>-1435.6999309697605</v>
      </c>
      <c r="CL45" s="121">
        <f>CL44*$N$28</f>
        <v>-1439.2413986818772</v>
      </c>
      <c r="CM45" s="121">
        <f>CM44*$N$27</f>
        <v>0</v>
      </c>
      <c r="CN45" s="121">
        <f>CN44*$I$20</f>
        <v>-4175.388752945878</v>
      </c>
      <c r="CO45" s="121">
        <f>CO44*$I$21</f>
        <v>-6351.7354940323094</v>
      </c>
      <c r="CP45" s="121">
        <f>CP44*$I$22</f>
        <v>-2443.672673234807</v>
      </c>
      <c r="CQ45" s="121">
        <f>CQ44*$I$23</f>
        <v>-4582.5520246123315</v>
      </c>
      <c r="CR45" s="121">
        <f>CR44*$I$24</f>
        <v>-1392.970883335983</v>
      </c>
      <c r="CS45" s="121">
        <f>CS44*$I$25</f>
        <v>-2435.8191246333422</v>
      </c>
      <c r="CT45" s="121">
        <f>CT44*$I$26</f>
        <v>-1507.6926687685591</v>
      </c>
      <c r="CU45" s="121">
        <f>CU44*$I$27</f>
        <v>-1906</v>
      </c>
      <c r="CV45" s="121">
        <f>CV44*$I$28</f>
        <v>-2517.5606165839295</v>
      </c>
      <c r="CW45" s="121">
        <f>CW44*$I$27</f>
        <v>-2388</v>
      </c>
      <c r="CX45" s="121">
        <f>CX44*$N$20</f>
        <v>-39.331742771133996</v>
      </c>
      <c r="CY45" s="121">
        <f>CY44*$N$21</f>
        <v>-566.56815099427183</v>
      </c>
      <c r="CZ45" s="121">
        <f>CZ44*$N$22</f>
        <v>-79.191530098328712</v>
      </c>
      <c r="DA45" s="121">
        <f>DA44*$N$23</f>
        <v>-319.35319213624075</v>
      </c>
      <c r="DB45" s="121">
        <f>DB44*$N$24</f>
        <v>-850.79198309308788</v>
      </c>
      <c r="DC45" s="121">
        <f>DC44*$N$25</f>
        <v>-115.72154012743975</v>
      </c>
      <c r="DD45" s="121">
        <f>DD44*$N$26</f>
        <v>-4523.5842444531263</v>
      </c>
      <c r="DE45" s="121">
        <f>DE44*$N$27</f>
        <v>-5591.1738909512569</v>
      </c>
      <c r="DF45" s="121">
        <f>DF44*$N$28</f>
        <v>-534.32288625618457</v>
      </c>
      <c r="DG45" s="121">
        <f>DG44*$N$27</f>
        <v>0</v>
      </c>
      <c r="DH45" s="121">
        <f>DH44*$I$20</f>
        <v>-1103.8192893331807</v>
      </c>
      <c r="DI45" s="121">
        <f>DI44*$I$21</f>
        <v>-1904.5124847570523</v>
      </c>
      <c r="DJ45" s="121">
        <f>DJ44*$I$22</f>
        <v>-1144.9241752498958</v>
      </c>
      <c r="DK45" s="121">
        <f>DK44*$I$23</f>
        <v>-1057.9593463259009</v>
      </c>
      <c r="DL45" s="121">
        <f>DL44*$I$24</f>
        <v>-1383.637303281788</v>
      </c>
      <c r="DM45" s="121">
        <f>DM44*$I$25</f>
        <v>-524.18361525058015</v>
      </c>
      <c r="DN45" s="121">
        <f>DN44*$I$26</f>
        <v>-1979.957491218968</v>
      </c>
      <c r="DO45" s="121">
        <f>DO44*$I$27</f>
        <v>-4430.0659048675525</v>
      </c>
      <c r="DP45" s="121">
        <f>DP44*$I$28</f>
        <v>2684.9947128179001</v>
      </c>
      <c r="DQ45" s="121">
        <f>DQ44*$I$27</f>
        <v>718.22984100601332</v>
      </c>
      <c r="DR45" s="121">
        <f>DR44*$N$20</f>
        <v>0</v>
      </c>
      <c r="DS45" s="121">
        <f>DS44*$N$21</f>
        <v>0</v>
      </c>
      <c r="DT45" s="121">
        <f>DT44*$N$22</f>
        <v>0</v>
      </c>
      <c r="DU45" s="121">
        <f>DU44*$N$23</f>
        <v>0</v>
      </c>
      <c r="DV45" s="121">
        <f>DV44*$N$24</f>
        <v>0</v>
      </c>
      <c r="DW45" s="121">
        <f>DW44*$N$25</f>
        <v>0</v>
      </c>
      <c r="DX45" s="121">
        <f>DX44*$N$26</f>
        <v>0</v>
      </c>
      <c r="DY45" s="121">
        <f>DY44*$N$27</f>
        <v>0</v>
      </c>
      <c r="DZ45" s="121">
        <f>DZ44*$N$28</f>
        <v>0</v>
      </c>
      <c r="EA45" s="121">
        <f>EA44*$N$28</f>
        <v>0</v>
      </c>
      <c r="EB45" s="22"/>
    </row>
    <row r="46" spans="1:132" s="5" customFormat="1" ht="14" x14ac:dyDescent="0.3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</row>
    <row r="47" spans="1:132" s="5" customFormat="1" ht="14" x14ac:dyDescent="0.3">
      <c r="A47" s="22" t="s">
        <v>82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</row>
    <row r="48" spans="1:132" s="5" customFormat="1" ht="14" x14ac:dyDescent="0.3">
      <c r="A48" s="22"/>
      <c r="B48" s="120" t="s">
        <v>27</v>
      </c>
      <c r="C48" s="120" t="s">
        <v>28</v>
      </c>
      <c r="D48" s="120" t="s">
        <v>29</v>
      </c>
      <c r="E48" s="120" t="s">
        <v>30</v>
      </c>
      <c r="F48" s="120" t="s">
        <v>31</v>
      </c>
      <c r="G48" s="120" t="s">
        <v>32</v>
      </c>
      <c r="H48" s="120" t="s">
        <v>33</v>
      </c>
      <c r="I48" s="120" t="s">
        <v>34</v>
      </c>
      <c r="J48" s="120" t="s">
        <v>87</v>
      </c>
      <c r="K48" s="120" t="s">
        <v>152</v>
      </c>
      <c r="L48" s="120" t="s">
        <v>27</v>
      </c>
      <c r="M48" s="120" t="s">
        <v>28</v>
      </c>
      <c r="N48" s="120" t="s">
        <v>29</v>
      </c>
      <c r="O48" s="120" t="s">
        <v>30</v>
      </c>
      <c r="P48" s="120" t="s">
        <v>31</v>
      </c>
      <c r="Q48" s="120" t="s">
        <v>32</v>
      </c>
      <c r="R48" s="120" t="s">
        <v>33</v>
      </c>
      <c r="S48" s="120" t="s">
        <v>34</v>
      </c>
      <c r="T48" s="120" t="s">
        <v>87</v>
      </c>
      <c r="U48" s="120" t="s">
        <v>152</v>
      </c>
      <c r="V48" s="120">
        <v>2006</v>
      </c>
      <c r="W48" s="120">
        <v>2007</v>
      </c>
      <c r="X48" s="120">
        <v>2008</v>
      </c>
      <c r="Y48" s="120">
        <v>2009</v>
      </c>
      <c r="Z48" s="120">
        <v>2010</v>
      </c>
      <c r="AA48" s="120">
        <v>2011</v>
      </c>
      <c r="AB48" s="120">
        <v>2012</v>
      </c>
      <c r="AC48" s="120">
        <v>2013</v>
      </c>
      <c r="AD48" s="120">
        <v>2014</v>
      </c>
      <c r="AE48" s="120" t="s">
        <v>152</v>
      </c>
      <c r="AF48" s="120" t="s">
        <v>27</v>
      </c>
      <c r="AG48" s="120" t="s">
        <v>28</v>
      </c>
      <c r="AH48" s="120" t="s">
        <v>29</v>
      </c>
      <c r="AI48" s="120" t="s">
        <v>30</v>
      </c>
      <c r="AJ48" s="120" t="s">
        <v>31</v>
      </c>
      <c r="AK48" s="120" t="s">
        <v>32</v>
      </c>
      <c r="AL48" s="120" t="s">
        <v>33</v>
      </c>
      <c r="AM48" s="120" t="s">
        <v>34</v>
      </c>
      <c r="AN48" s="120" t="s">
        <v>87</v>
      </c>
      <c r="AO48" s="120" t="s">
        <v>152</v>
      </c>
      <c r="AP48" s="120" t="s">
        <v>27</v>
      </c>
      <c r="AQ48" s="120" t="s">
        <v>28</v>
      </c>
      <c r="AR48" s="120" t="s">
        <v>29</v>
      </c>
      <c r="AS48" s="120" t="s">
        <v>30</v>
      </c>
      <c r="AT48" s="120" t="s">
        <v>31</v>
      </c>
      <c r="AU48" s="120" t="s">
        <v>32</v>
      </c>
      <c r="AV48" s="120" t="s">
        <v>33</v>
      </c>
      <c r="AW48" s="120" t="s">
        <v>34</v>
      </c>
      <c r="AX48" s="120" t="s">
        <v>87</v>
      </c>
      <c r="AY48" s="120" t="s">
        <v>152</v>
      </c>
      <c r="AZ48" s="120" t="s">
        <v>27</v>
      </c>
      <c r="BA48" s="120" t="s">
        <v>28</v>
      </c>
      <c r="BB48" s="120" t="s">
        <v>29</v>
      </c>
      <c r="BC48" s="120" t="s">
        <v>30</v>
      </c>
      <c r="BD48" s="120" t="s">
        <v>31</v>
      </c>
      <c r="BE48" s="120" t="s">
        <v>32</v>
      </c>
      <c r="BF48" s="120" t="s">
        <v>33</v>
      </c>
      <c r="BG48" s="120" t="s">
        <v>34</v>
      </c>
      <c r="BH48" s="120" t="s">
        <v>87</v>
      </c>
      <c r="BI48" s="120" t="s">
        <v>152</v>
      </c>
      <c r="BJ48" s="120" t="s">
        <v>27</v>
      </c>
      <c r="BK48" s="120" t="s">
        <v>28</v>
      </c>
      <c r="BL48" s="120" t="s">
        <v>29</v>
      </c>
      <c r="BM48" s="120" t="s">
        <v>30</v>
      </c>
      <c r="BN48" s="120" t="s">
        <v>31</v>
      </c>
      <c r="BO48" s="120" t="s">
        <v>32</v>
      </c>
      <c r="BP48" s="120" t="s">
        <v>33</v>
      </c>
      <c r="BQ48" s="120" t="s">
        <v>34</v>
      </c>
      <c r="BR48" s="120" t="s">
        <v>87</v>
      </c>
      <c r="BS48" s="120" t="s">
        <v>152</v>
      </c>
      <c r="BT48" s="120">
        <v>2006</v>
      </c>
      <c r="BU48" s="120">
        <v>2007</v>
      </c>
      <c r="BV48" s="120">
        <v>2008</v>
      </c>
      <c r="BW48" s="120">
        <v>2009</v>
      </c>
      <c r="BX48" s="120">
        <v>2010</v>
      </c>
      <c r="BY48" s="120">
        <v>2011</v>
      </c>
      <c r="BZ48" s="120">
        <v>2012</v>
      </c>
      <c r="CA48" s="120">
        <v>2013</v>
      </c>
      <c r="CB48" s="120">
        <v>2014</v>
      </c>
      <c r="CC48" s="120">
        <v>2015</v>
      </c>
      <c r="CD48" s="120">
        <v>2006</v>
      </c>
      <c r="CE48" s="120">
        <v>2007</v>
      </c>
      <c r="CF48" s="120">
        <v>2008</v>
      </c>
      <c r="CG48" s="120">
        <v>2009</v>
      </c>
      <c r="CH48" s="120">
        <v>2010</v>
      </c>
      <c r="CI48" s="120">
        <v>2011</v>
      </c>
      <c r="CJ48" s="120">
        <v>2012</v>
      </c>
      <c r="CK48" s="120">
        <v>2013</v>
      </c>
      <c r="CL48" s="120">
        <v>2014</v>
      </c>
      <c r="CM48" s="120">
        <v>2015</v>
      </c>
      <c r="CN48" s="120" t="s">
        <v>27</v>
      </c>
      <c r="CO48" s="120" t="s">
        <v>28</v>
      </c>
      <c r="CP48" s="120" t="s">
        <v>29</v>
      </c>
      <c r="CQ48" s="120" t="s">
        <v>30</v>
      </c>
      <c r="CR48" s="120" t="s">
        <v>31</v>
      </c>
      <c r="CS48" s="120" t="s">
        <v>32</v>
      </c>
      <c r="CT48" s="120" t="s">
        <v>33</v>
      </c>
      <c r="CU48" s="120" t="s">
        <v>34</v>
      </c>
      <c r="CV48" s="120" t="s">
        <v>87</v>
      </c>
      <c r="CW48" s="120" t="s">
        <v>152</v>
      </c>
      <c r="CX48" s="120">
        <v>2006</v>
      </c>
      <c r="CY48" s="120">
        <v>2007</v>
      </c>
      <c r="CZ48" s="120">
        <v>2008</v>
      </c>
      <c r="DA48" s="120">
        <v>2009</v>
      </c>
      <c r="DB48" s="120">
        <v>2010</v>
      </c>
      <c r="DC48" s="120">
        <v>2011</v>
      </c>
      <c r="DD48" s="120">
        <v>2012</v>
      </c>
      <c r="DE48" s="120">
        <v>2013</v>
      </c>
      <c r="DF48" s="120">
        <v>2014</v>
      </c>
      <c r="DG48" s="120">
        <v>2015</v>
      </c>
      <c r="DH48" s="120" t="s">
        <v>27</v>
      </c>
      <c r="DI48" s="120" t="s">
        <v>28</v>
      </c>
      <c r="DJ48" s="120" t="s">
        <v>29</v>
      </c>
      <c r="DK48" s="120" t="s">
        <v>30</v>
      </c>
      <c r="DL48" s="120" t="s">
        <v>31</v>
      </c>
      <c r="DM48" s="120" t="s">
        <v>32</v>
      </c>
      <c r="DN48" s="120" t="s">
        <v>33</v>
      </c>
      <c r="DO48" s="120" t="s">
        <v>34</v>
      </c>
      <c r="DP48" s="120" t="s">
        <v>87</v>
      </c>
      <c r="DQ48" s="120" t="s">
        <v>152</v>
      </c>
      <c r="DR48" s="120">
        <v>2006</v>
      </c>
      <c r="DS48" s="120">
        <v>2007</v>
      </c>
      <c r="DT48" s="120">
        <v>2008</v>
      </c>
      <c r="DU48" s="120">
        <v>2009</v>
      </c>
      <c r="DV48" s="120">
        <v>2010</v>
      </c>
      <c r="DW48" s="120">
        <v>2011</v>
      </c>
      <c r="DX48" s="120">
        <v>2012</v>
      </c>
      <c r="DY48" s="120">
        <v>2013</v>
      </c>
      <c r="DZ48" s="120">
        <v>2014</v>
      </c>
      <c r="EA48" s="120">
        <v>2015</v>
      </c>
      <c r="EB48" s="22"/>
    </row>
    <row r="49" spans="1:132" s="5" customFormat="1" x14ac:dyDescent="0.35">
      <c r="A49" s="55" t="s">
        <v>83</v>
      </c>
      <c r="B49" s="121">
        <f>'[1]4. Assets (RAB)'!D8</f>
        <v>505234.72765536292</v>
      </c>
      <c r="C49" s="121">
        <f>'[1]4. Assets (RAB)'!E8</f>
        <v>518879.1991290602</v>
      </c>
      <c r="D49" s="121">
        <f>'[1]4. Assets (RAB)'!F8</f>
        <v>542290.90434767224</v>
      </c>
      <c r="E49" s="121">
        <f>'[1]4. Assets (RAB)'!G8</f>
        <v>564270.37511732092</v>
      </c>
      <c r="F49" s="121">
        <f>'[1]4. Assets (RAB)'!H8</f>
        <v>587973.52291738708</v>
      </c>
      <c r="G49" s="121">
        <f>'[1]4. Assets (RAB)'!I8</f>
        <v>634842.7588857332</v>
      </c>
      <c r="H49" s="121">
        <f>'[1]4. Assets (RAB)'!J8</f>
        <v>692174.53406190907</v>
      </c>
      <c r="I49" s="121">
        <f>'[1]4. Assets (RAB)'!K8</f>
        <v>747939.45700115338</v>
      </c>
      <c r="J49" s="121">
        <f>'[2]SD 4. Assets (RAB)'!L10</f>
        <v>787964.78274074348</v>
      </c>
      <c r="K49" s="121">
        <f>'[3]3.3 Assets (RAB)'!E13/1000</f>
        <v>896569.64</v>
      </c>
      <c r="L49" s="117">
        <f>'[4]4. Assets (RAB)'!D8</f>
        <v>4984720.034</v>
      </c>
      <c r="M49" s="117">
        <f>'[4]4. Assets (RAB)'!E8</f>
        <v>5487544.8959999997</v>
      </c>
      <c r="N49" s="117">
        <f>'[4]4. Assets (RAB)'!F8</f>
        <v>6202092.1339999996</v>
      </c>
      <c r="O49" s="117">
        <f>'[4]4. Assets (RAB)'!G8</f>
        <v>7017219.9289999995</v>
      </c>
      <c r="P49" s="117">
        <f>'[4]4. Assets (RAB)'!H8</f>
        <v>8111639.9879999999</v>
      </c>
      <c r="Q49" s="117">
        <f>'[4]4. Assets (RAB)'!I8</f>
        <v>9324089.8829999994</v>
      </c>
      <c r="R49" s="117">
        <f>'[4]4. Assets (RAB)'!J8</f>
        <v>10807963.049000001</v>
      </c>
      <c r="S49" s="117">
        <f>'[4]4. Assets (RAB)'!K8</f>
        <v>12453705.397</v>
      </c>
      <c r="T49" s="117">
        <f>'[5]3.3 Assets (RAB)'!$E$13</f>
        <v>13466103.355</v>
      </c>
      <c r="U49" s="117">
        <f>'[6]3.3 Assets (RAB)'!$E$13</f>
        <v>14287405.304999996</v>
      </c>
      <c r="V49" s="117">
        <f>'[7]4. Assets (RAB)'!D8</f>
        <v>770764.42469223472</v>
      </c>
      <c r="W49" s="117">
        <f>'[7]4. Assets (RAB)'!E8</f>
        <v>813083.31184425682</v>
      </c>
      <c r="X49" s="117">
        <f>'[7]4. Assets (RAB)'!F8</f>
        <v>855130.33671700559</v>
      </c>
      <c r="Y49" s="117">
        <f>'[7]4. Assets (RAB)'!G8</f>
        <v>885822.76735373936</v>
      </c>
      <c r="Z49" s="117">
        <f>'[7]4. Assets (RAB)'!H8</f>
        <v>969037.21559044626</v>
      </c>
      <c r="AA49" s="117">
        <f>'[7]4. Assets (RAB)'!I8</f>
        <v>1028094.4815907684</v>
      </c>
      <c r="AB49" s="117">
        <f>'[7]4. Assets (RAB)'!J8</f>
        <v>1122298.9254462598</v>
      </c>
      <c r="AC49" s="117">
        <f>'[7]4. Assets (RAB)'!K8</f>
        <v>1204378.4030298064</v>
      </c>
      <c r="AD49" s="117">
        <f>'[8]3.3 Assets (RAB)'!$E$13</f>
        <v>1284239.0542126466</v>
      </c>
      <c r="AE49" s="121"/>
      <c r="AF49" s="121">
        <f>'[9]4. Assets (RAB)'!D8</f>
        <v>2400536.1865705247</v>
      </c>
      <c r="AG49" s="121">
        <f>'[9]4. Assets (RAB)'!E8</f>
        <v>2655534.2755583851</v>
      </c>
      <c r="AH49" s="121">
        <f>'[9]4. Assets (RAB)'!F8</f>
        <v>2969253.9989374783</v>
      </c>
      <c r="AI49" s="121">
        <f>'[9]4. Assets (RAB)'!G8</f>
        <v>3230849.8910441748</v>
      </c>
      <c r="AJ49" s="121">
        <f>'[9]4. Assets (RAB)'!H8</f>
        <v>3642433.1497053583</v>
      </c>
      <c r="AK49" s="121">
        <f>'[9]4. Assets (RAB)'!I8</f>
        <v>3895267.8817860698</v>
      </c>
      <c r="AL49" s="121">
        <f>'[9]4. Assets (RAB)'!J8</f>
        <v>4296433.863977178</v>
      </c>
      <c r="AM49" s="121">
        <f>'[9]4. Assets (RAB)'!K8</f>
        <v>4860848.5508852918</v>
      </c>
      <c r="AN49" s="121">
        <f>'[10]3.3 Assets (RAB)'!$E$13</f>
        <v>5295965.515804993</v>
      </c>
      <c r="AO49" s="121">
        <f>'[11]3.3 Assets (RAB)'!$E$13/1000</f>
        <v>5600128.6860574456</v>
      </c>
      <c r="AP49" s="117">
        <f>'[12]4. Assets (RAB)'!D8</f>
        <v>3602153.1389212674</v>
      </c>
      <c r="AQ49" s="117">
        <f>'[12]4. Assets (RAB)'!E8</f>
        <v>4077824.543622674</v>
      </c>
      <c r="AR49" s="117">
        <f>'[12]4. Assets (RAB)'!F8</f>
        <v>4478653.8022167431</v>
      </c>
      <c r="AS49" s="117">
        <f>'[12]4. Assets (RAB)'!G8</f>
        <v>4881562.091726996</v>
      </c>
      <c r="AT49" s="117">
        <f>'[12]4. Assets (RAB)'!H8</f>
        <v>5369487.5426334003</v>
      </c>
      <c r="AU49" s="117">
        <f>'[12]4. Assets (RAB)'!I8</f>
        <v>6151983.9738174444</v>
      </c>
      <c r="AV49" s="117">
        <f>'[12]4. Assets (RAB)'!J8</f>
        <v>6789381.7689463487</v>
      </c>
      <c r="AW49" s="117">
        <f>'[12]4. Assets (RAB)'!K8</f>
        <v>7346771.6551985685</v>
      </c>
      <c r="AX49" s="117">
        <f>'[13]3.3 Assets (RAB)'!$E$13</f>
        <v>7988755.4365374753</v>
      </c>
      <c r="AY49" s="117">
        <f>'[14]3.3 Assets (RAB)'!$E$13/1000</f>
        <v>8800381.6314253248</v>
      </c>
      <c r="AZ49" s="121">
        <f>'[15]4. Assets (RAB)'!D8</f>
        <v>3897829.1164012584</v>
      </c>
      <c r="BA49" s="121">
        <f>'[15]4. Assets (RAB)'!E8</f>
        <v>4259911.9209882431</v>
      </c>
      <c r="BB49" s="121">
        <f>'[15]4. Assets (RAB)'!F8</f>
        <v>4615563.0021533296</v>
      </c>
      <c r="BC49" s="121">
        <f>'[15]4. Assets (RAB)'!G8</f>
        <v>5004496.0316457516</v>
      </c>
      <c r="BD49" s="121">
        <f>'[15]4. Assets (RAB)'!H8</f>
        <v>5373530.9071100373</v>
      </c>
      <c r="BE49" s="121">
        <f>'[15]4. Assets (RAB)'!I8</f>
        <v>5885420.5173638314</v>
      </c>
      <c r="BF49" s="121">
        <f>'[15]4. Assets (RAB)'!J8</f>
        <v>6458315.1769359838</v>
      </c>
      <c r="BG49" s="121">
        <f>'[15]4. Assets (RAB)'!K8</f>
        <v>6867307.4208540479</v>
      </c>
      <c r="BH49" s="121">
        <f>'[16]3.3 Assets (RAB)'!$E$13</f>
        <v>7395283.6409888724</v>
      </c>
      <c r="BI49" s="121">
        <f>'[17]3.3 Assets (RAB)'!$E$13/1000</f>
        <v>7900358.2448002649</v>
      </c>
      <c r="BJ49" s="122">
        <f>'[18]4. Assets (RAB)'!D8</f>
        <v>2551658.7267925474</v>
      </c>
      <c r="BK49" s="122">
        <f>'[18]4. Assets (RAB)'!E8</f>
        <v>2839369.5598199512</v>
      </c>
      <c r="BL49" s="122">
        <f>'[18]4. Assets (RAB)'!F8</f>
        <v>3236121.0804709401</v>
      </c>
      <c r="BM49" s="122">
        <f>'[18]4. Assets (RAB)'!G8</f>
        <v>3644704.2338866303</v>
      </c>
      <c r="BN49" s="122">
        <f>'[18]4. Assets (RAB)'!H8</f>
        <v>4235477.3012725161</v>
      </c>
      <c r="BO49" s="122">
        <f>'[18]4. Assets (RAB)'!I8</f>
        <v>4725790.2241608128</v>
      </c>
      <c r="BP49" s="122">
        <f>'[18]4. Assets (RAB)'!J8</f>
        <v>5292327.8421623604</v>
      </c>
      <c r="BQ49" s="122">
        <f>'[18]4. Assets (RAB)'!K8</f>
        <v>5978086.9657733236</v>
      </c>
      <c r="BR49" s="117">
        <f>'[19]3.3 Assets (RAB)'!$E$13</f>
        <v>6423914.8096240861</v>
      </c>
      <c r="BS49" s="117">
        <f>'[20]3.3 Assets (RAB)'!$E$13</f>
        <v>6771023.7915960243</v>
      </c>
      <c r="BT49" s="121">
        <f>'[21]4. Assets (RAB)'!D8</f>
        <v>460096.2998432999</v>
      </c>
      <c r="BU49" s="121">
        <f>'[21]4. Assets (RAB)'!E8</f>
        <v>495664.26870087162</v>
      </c>
      <c r="BV49" s="121">
        <f>'[21]4. Assets (RAB)'!F8</f>
        <v>537963.71778262034</v>
      </c>
      <c r="BW49" s="121">
        <f>'[21]4. Assets (RAB)'!G8</f>
        <v>549503.93308706919</v>
      </c>
      <c r="BX49" s="121">
        <f>'[21]4. Assets (RAB)'!H8</f>
        <v>608125.80768634879</v>
      </c>
      <c r="BY49" s="121">
        <f>'[21]4. Assets (RAB)'!I8</f>
        <v>626852.63889194198</v>
      </c>
      <c r="BZ49" s="121">
        <f>'[21]4. Assets (RAB)'!J8</f>
        <v>722141.08401789272</v>
      </c>
      <c r="CA49" s="121">
        <f>'[21]4. Assets (RAB)'!K8</f>
        <v>809008.67921884859</v>
      </c>
      <c r="CB49" s="121">
        <f>'[22]3.3 Assets (RAB)'!$E$13</f>
        <v>882164.26626825356</v>
      </c>
      <c r="CC49" s="121"/>
      <c r="CD49" s="122">
        <f>'[23]4. Assets (RAB)'!D8</f>
        <v>1265631.5610493703</v>
      </c>
      <c r="CE49" s="122">
        <f>'[23]4. Assets (RAB)'!E8</f>
        <v>1364449.9405211932</v>
      </c>
      <c r="CF49" s="122">
        <f>'[23]4. Assets (RAB)'!F8</f>
        <v>1474133.5956784717</v>
      </c>
      <c r="CG49" s="122">
        <f>'[23]4. Assets (RAB)'!G8</f>
        <v>1559843.4718780916</v>
      </c>
      <c r="CH49" s="122">
        <f>'[23]4. Assets (RAB)'!H8</f>
        <v>1707776.019788391</v>
      </c>
      <c r="CI49" s="122">
        <f>'[23]4. Assets (RAB)'!I8</f>
        <v>1809478.2372764214</v>
      </c>
      <c r="CJ49" s="122">
        <f>'[23]4. Assets (RAB)'!J8</f>
        <v>1976102.0182559707</v>
      </c>
      <c r="CK49" s="122">
        <f>'[23]4. Assets (RAB)'!K8</f>
        <v>2170960.205174949</v>
      </c>
      <c r="CL49" s="117">
        <f>'[24]3.3 Assets (RAB)'!$E$13</f>
        <v>2350575.2354074488</v>
      </c>
      <c r="CM49" s="121"/>
      <c r="CN49" s="122">
        <f>'[25]4. Assets (RAB)'!D8</f>
        <v>2497680.9018860045</v>
      </c>
      <c r="CO49" s="122">
        <f>'[25]4. Assets (RAB)'!E8</f>
        <v>2574172.2582963654</v>
      </c>
      <c r="CP49" s="122">
        <f>'[25]4. Assets (RAB)'!F8</f>
        <v>2597655.3215982122</v>
      </c>
      <c r="CQ49" s="122">
        <f>'[25]4. Assets (RAB)'!G8</f>
        <v>2655385.0031922739</v>
      </c>
      <c r="CR49" s="122">
        <f>'[25]4. Assets (RAB)'!H8</f>
        <v>2706169.3553336705</v>
      </c>
      <c r="CS49" s="122">
        <f>'[25]4. Assets (RAB)'!I8</f>
        <v>2723122.6196551505</v>
      </c>
      <c r="CT49" s="122">
        <f>'[25]4. Assets (RAB)'!J8</f>
        <v>2909040.1003326164</v>
      </c>
      <c r="CU49" s="122">
        <f>'[25]4. Assets (RAB)'!K8</f>
        <v>3092390.2859548749</v>
      </c>
      <c r="CV49" s="117">
        <f>'[26]3.3 Assets (RAB)'!$E$13</f>
        <v>3296253.9034986207</v>
      </c>
      <c r="CW49" s="117">
        <f>'[27]3.3 Assets (RAB)'!$E$13/1000</f>
        <v>3456377.6979511767</v>
      </c>
      <c r="CX49" s="122">
        <f>'[28]4. Assets (RAB)'!D8</f>
        <v>1264717.1873971468</v>
      </c>
      <c r="CY49" s="122">
        <f>'[28]4. Assets (RAB)'!E8</f>
        <v>1365589.4550493823</v>
      </c>
      <c r="CZ49" s="122">
        <f>'[28]4. Assets (RAB)'!F8</f>
        <v>1481845.5596482116</v>
      </c>
      <c r="DA49" s="122">
        <f>'[28]4. Assets (RAB)'!G8</f>
        <v>1624751.2993556557</v>
      </c>
      <c r="DB49" s="122">
        <f>'[28]4. Assets (RAB)'!H8</f>
        <v>1858761.6668045539</v>
      </c>
      <c r="DC49" s="122">
        <f>'[28]4. Assets (RAB)'!I8</f>
        <v>2077259.1923929194</v>
      </c>
      <c r="DD49" s="122">
        <f>'[28]4. Assets (RAB)'!J8</f>
        <v>2276705.5632902901</v>
      </c>
      <c r="DE49" s="122">
        <f>'[28]4. Assets (RAB)'!K8</f>
        <v>2562318.0069176252</v>
      </c>
      <c r="DF49" s="117">
        <f>'[29]3.3 Assets (RAB)'!$E$13</f>
        <v>2857947.8644268545</v>
      </c>
      <c r="DG49" s="121"/>
      <c r="DH49" s="122">
        <f>'[30]4. Assets (RAB)'!D9</f>
        <v>744355.86750215385</v>
      </c>
      <c r="DI49" s="122">
        <f>'[30]4. Assets (RAB)'!E9</f>
        <v>821591.92470156227</v>
      </c>
      <c r="DJ49" s="122">
        <f>'[30]4. Assets (RAB)'!F9</f>
        <v>873953.15944513422</v>
      </c>
      <c r="DK49" s="122">
        <f>'[30]4. Assets (RAB)'!G9</f>
        <v>946076.7774646132</v>
      </c>
      <c r="DL49" s="122">
        <f>'[30]4. Assets (RAB)'!H9</f>
        <v>1050237.7285714087</v>
      </c>
      <c r="DM49" s="122">
        <f>'[30]4. Assets (RAB)'!I9</f>
        <v>1152146.6045872953</v>
      </c>
      <c r="DN49" s="122">
        <f>'[30]4. Assets (RAB)'!J9</f>
        <v>1251526.1611447823</v>
      </c>
      <c r="DO49" s="122">
        <f>'[30]4. Assets (RAB)'!K9</f>
        <v>1334192.2607127009</v>
      </c>
      <c r="DP49" s="117">
        <f>'[31]3.3 Assets (RAB)'!$E$13</f>
        <v>1370445.2900181604</v>
      </c>
      <c r="DQ49" s="117">
        <f>'[32]3.3 Assets (RAB)'!$E$13/1000</f>
        <v>1429838.8308700735</v>
      </c>
      <c r="DR49" s="123">
        <f>'[33]4.Assets'!D$8</f>
        <v>1052819.0597203688</v>
      </c>
      <c r="DS49" s="123">
        <f>'[33]4.Assets'!E$8</f>
        <v>1096071.7854103455</v>
      </c>
      <c r="DT49" s="123">
        <f>'[33]4.Assets'!F$8</f>
        <v>1137404.4326182117</v>
      </c>
      <c r="DU49" s="123">
        <f>'[33]4.Assets'!G$8</f>
        <v>1153687.6225641361</v>
      </c>
      <c r="DV49" s="123">
        <f>'[33]4.Assets'!H$8</f>
        <v>1243024.699647916</v>
      </c>
      <c r="DW49" s="123">
        <f>'[33]4.Assets'!I$8</f>
        <v>1299933.8380532607</v>
      </c>
      <c r="DX49" s="123">
        <f>'[33]4.Assets'!J$8</f>
        <v>1451113.4117864484</v>
      </c>
      <c r="DY49" s="123">
        <f>'[33]4.Assets'!K$8</f>
        <v>1612838.9923467715</v>
      </c>
      <c r="DZ49" s="117">
        <f>'[34]3.3 Assets (RAB)'!$E$13</f>
        <v>1731497.8960526616</v>
      </c>
      <c r="EA49" s="121">
        <f>'[2]SD 4. Assets (RAB)'!DQ10</f>
        <v>0</v>
      </c>
      <c r="EB49" s="22"/>
    </row>
    <row r="50" spans="1:132" s="5" customFormat="1" x14ac:dyDescent="0.35">
      <c r="A50" s="55" t="s">
        <v>84</v>
      </c>
      <c r="B50" s="121">
        <f>'[1]4. Assets (RAB)'!D10</f>
        <v>-23628.994719235827</v>
      </c>
      <c r="C50" s="121">
        <f>'[1]4. Assets (RAB)'!E10</f>
        <v>-25150.379587713338</v>
      </c>
      <c r="D50" s="121">
        <f>'[1]4. Assets (RAB)'!F10</f>
        <v>-26570.057343712524</v>
      </c>
      <c r="E50" s="121">
        <f>'[1]4. Assets (RAB)'!G10</f>
        <v>-28677.285890860141</v>
      </c>
      <c r="F50" s="121">
        <f>'[1]4. Assets (RAB)'!H10</f>
        <v>-30604.575188427232</v>
      </c>
      <c r="G50" s="121">
        <f>'[1]4. Assets (RAB)'!I10</f>
        <v>-33775.868383474903</v>
      </c>
      <c r="H50" s="121">
        <f>'[1]4. Assets (RAB)'!J10</f>
        <v>-37392.400414643591</v>
      </c>
      <c r="I50" s="121">
        <f>'[1]4. Assets (RAB)'!K10</f>
        <v>-41035.20893735627</v>
      </c>
      <c r="J50" s="121">
        <f>'[2]SD 4. Assets (RAB)'!L12</f>
        <v>-45342.765346326341</v>
      </c>
      <c r="K50" s="121">
        <f>'[3]3.3 Assets (RAB)'!E15/1000</f>
        <v>-55085.188999999998</v>
      </c>
      <c r="L50" s="117">
        <f>'[4]4. Assets (RAB)'!D10</f>
        <v>-201260.62299999999</v>
      </c>
      <c r="M50" s="117">
        <f>'[4]4. Assets (RAB)'!E10</f>
        <v>-224065.18299999999</v>
      </c>
      <c r="N50" s="117">
        <f>'[4]4. Assets (RAB)'!F10</f>
        <v>-253942.66800000001</v>
      </c>
      <c r="O50" s="117">
        <f>'[4]4. Assets (RAB)'!G10</f>
        <v>-289645.25799999997</v>
      </c>
      <c r="P50" s="117">
        <f>'[4]4. Assets (RAB)'!H10</f>
        <v>-274324.60200000001</v>
      </c>
      <c r="Q50" s="117">
        <f>'[4]4. Assets (RAB)'!I10</f>
        <v>-324624.58299999998</v>
      </c>
      <c r="R50" s="117">
        <f>'[4]4. Assets (RAB)'!J10</f>
        <v>-392361.07699999999</v>
      </c>
      <c r="S50" s="117">
        <f>'[4]4. Assets (RAB)'!K10</f>
        <v>-463414.81699999998</v>
      </c>
      <c r="T50" s="117">
        <f>'[5]3.3 Assets (RAB)'!$E$15</f>
        <v>-485425.74800000002</v>
      </c>
      <c r="U50" s="117">
        <f>'[6]3.3 Assets (RAB)'!$E$15</f>
        <v>-501943.16620971647</v>
      </c>
      <c r="V50" s="117">
        <f>'[7]4. Assets (RAB)'!D10</f>
        <v>-49530.346006633255</v>
      </c>
      <c r="W50" s="117">
        <f>'[7]4. Assets (RAB)'!E10</f>
        <v>-50521.926211270031</v>
      </c>
      <c r="X50" s="117">
        <f>'[7]4. Assets (RAB)'!F10</f>
        <v>-51107.876951435494</v>
      </c>
      <c r="Y50" s="117">
        <f>'[7]4. Assets (RAB)'!G10</f>
        <v>-54862.072268019823</v>
      </c>
      <c r="Z50" s="117">
        <f>'[7]4. Assets (RAB)'!H10</f>
        <v>-58379.576308968622</v>
      </c>
      <c r="AA50" s="117">
        <f>'[7]4. Assets (RAB)'!I10</f>
        <v>-50513.703111735944</v>
      </c>
      <c r="AB50" s="117">
        <f>'[7]4. Assets (RAB)'!J10</f>
        <v>-55019.391495229938</v>
      </c>
      <c r="AC50" s="117">
        <f>'[7]4. Assets (RAB)'!K10</f>
        <v>-60167.55945892715</v>
      </c>
      <c r="AD50" s="117">
        <f>'[8]3.3 Assets (RAB)'!$E$15</f>
        <v>-64915.93216032887</v>
      </c>
      <c r="AE50" s="121"/>
      <c r="AF50" s="117">
        <f>'[9]4. Assets (RAB)'!D10</f>
        <v>-136093.73158276052</v>
      </c>
      <c r="AG50" s="117">
        <f>'[9]4. Assets (RAB)'!E10</f>
        <v>-151899.50096531416</v>
      </c>
      <c r="AH50" s="117">
        <f>'[9]4. Assets (RAB)'!F10</f>
        <v>-170107.81444745406</v>
      </c>
      <c r="AI50" s="117">
        <f>'[9]4. Assets (RAB)'!G10</f>
        <v>-186386.75386229341</v>
      </c>
      <c r="AJ50" s="117">
        <f>'[9]4. Assets (RAB)'!H10</f>
        <v>-231503.34844963165</v>
      </c>
      <c r="AK50" s="117">
        <f>'[9]4. Assets (RAB)'!I10</f>
        <v>-212225.41499055939</v>
      </c>
      <c r="AL50" s="117">
        <f>'[9]4. Assets (RAB)'!J10</f>
        <v>-223651.96512468086</v>
      </c>
      <c r="AM50" s="117">
        <f>'[9]4. Assets (RAB)'!K10</f>
        <v>-229124.43577041305</v>
      </c>
      <c r="AN50" s="117">
        <f>'[10]3.3 Assets (RAB)'!$E$15</f>
        <v>-228112.13052171684</v>
      </c>
      <c r="AO50" s="117">
        <f>'[11]3.3 Assets (RAB)'!$E$15/1000</f>
        <v>-203191.25137629558</v>
      </c>
      <c r="AP50" s="117">
        <f>'[12]4. Assets (RAB)'!D10</f>
        <v>-189543.66119932596</v>
      </c>
      <c r="AQ50" s="117">
        <f>'[12]4. Assets (RAB)'!E10</f>
        <v>-218173.33685974433</v>
      </c>
      <c r="AR50" s="117">
        <f>'[12]4. Assets (RAB)'!F10</f>
        <v>-235433.58949920139</v>
      </c>
      <c r="AS50" s="117">
        <f>'[12]4. Assets (RAB)'!G10</f>
        <v>-237981.33470929967</v>
      </c>
      <c r="AT50" s="117">
        <f>'[12]4. Assets (RAB)'!H10</f>
        <v>-256163.5928741415</v>
      </c>
      <c r="AU50" s="117">
        <f>'[12]4. Assets (RAB)'!I10</f>
        <v>-285010.67428890982</v>
      </c>
      <c r="AV50" s="117">
        <f>'[12]4. Assets (RAB)'!J10</f>
        <v>-297614.30968967418</v>
      </c>
      <c r="AW50" s="117">
        <f>'[12]4. Assets (RAB)'!K10</f>
        <v>-315582.87719955336</v>
      </c>
      <c r="AX50" s="117">
        <f>'[13]3.3 Assets (RAB)'!$E$15</f>
        <v>-337044.009323181</v>
      </c>
      <c r="AY50" s="117">
        <f>'[14]3.3 Assets (RAB)'!$E$15/1000</f>
        <v>-311045.11282545864</v>
      </c>
      <c r="AZ50" s="122">
        <f>'[15]4. Assets (RAB)'!D10</f>
        <v>-216175.83071588291</v>
      </c>
      <c r="BA50" s="122">
        <f>'[15]4. Assets (RAB)'!E10</f>
        <v>-235733.19778959459</v>
      </c>
      <c r="BB50" s="122">
        <f>'[15]4. Assets (RAB)'!F10</f>
        <v>-239053.96951500914</v>
      </c>
      <c r="BC50" s="122">
        <f>'[15]4. Assets (RAB)'!G10</f>
        <v>-258020.20865722859</v>
      </c>
      <c r="BD50" s="122">
        <f>'[15]4. Assets (RAB)'!H10</f>
        <v>-274505.82125736942</v>
      </c>
      <c r="BE50" s="122">
        <f>'[15]4. Assets (RAB)'!I10</f>
        <v>-273028.29378705501</v>
      </c>
      <c r="BF50" s="122">
        <f>'[15]4. Assets (RAB)'!J10</f>
        <v>-304003.02126971731</v>
      </c>
      <c r="BG50" s="122">
        <f>'[15]4. Assets (RAB)'!K10</f>
        <v>-310820.88102857594</v>
      </c>
      <c r="BH50" s="117">
        <f>'[16]3.3 Assets (RAB)'!$E$15</f>
        <v>-327118.75480831484</v>
      </c>
      <c r="BI50" s="117">
        <f>'[17]3.3 Assets (RAB)'!$E$15/1000</f>
        <v>-319517.94098491047</v>
      </c>
      <c r="BJ50" s="122">
        <f>'[18]4. Assets (RAB)'!D10</f>
        <v>-144797.46879202937</v>
      </c>
      <c r="BK50" s="122">
        <f>'[18]4. Assets (RAB)'!E10</f>
        <v>-161489.02237662522</v>
      </c>
      <c r="BL50" s="122">
        <f>'[18]4. Assets (RAB)'!F10</f>
        <v>-186763.11479156825</v>
      </c>
      <c r="BM50" s="122">
        <f>'[18]4. Assets (RAB)'!G10</f>
        <v>-213120.53535783163</v>
      </c>
      <c r="BN50" s="122">
        <f>'[18]4. Assets (RAB)'!H10</f>
        <v>-251161.21299550109</v>
      </c>
      <c r="BO50" s="122">
        <f>'[18]4. Assets (RAB)'!I10</f>
        <v>-281644.9904020133</v>
      </c>
      <c r="BP50" s="122">
        <f>'[18]4. Assets (RAB)'!J10</f>
        <v>-255775.8771628479</v>
      </c>
      <c r="BQ50" s="122">
        <f>'[18]4. Assets (RAB)'!K10</f>
        <v>-291970.30433921784</v>
      </c>
      <c r="BR50" s="117">
        <f>'[19]3.3 Assets (RAB)'!$E$15</f>
        <v>-315572.23870378541</v>
      </c>
      <c r="BS50" s="117">
        <f>'[20]3.3 Assets (RAB)'!$E$15</f>
        <v>-264703.99040386372</v>
      </c>
      <c r="BT50" s="122">
        <f>'[21]4. Assets (RAB)'!D10</f>
        <v>-29220.598418442733</v>
      </c>
      <c r="BU50" s="122">
        <f>'[21]4. Assets (RAB)'!E10</f>
        <v>-31713.910559852517</v>
      </c>
      <c r="BV50" s="122">
        <f>'[21]4. Assets (RAB)'!F10</f>
        <v>-32953.009665072146</v>
      </c>
      <c r="BW50" s="122">
        <f>'[21]4. Assets (RAB)'!G10</f>
        <v>-34153.517460740855</v>
      </c>
      <c r="BX50" s="122">
        <f>'[21]4. Assets (RAB)'!H10</f>
        <v>-35426.078082974593</v>
      </c>
      <c r="BY50" s="122">
        <f>'[21]4. Assets (RAB)'!I10</f>
        <v>-37018.887065742354</v>
      </c>
      <c r="BZ50" s="122">
        <f>'[21]4. Assets (RAB)'!J10</f>
        <v>-44475.252429240143</v>
      </c>
      <c r="CA50" s="122">
        <f>'[21]4. Assets (RAB)'!K10</f>
        <v>-52565.461213156748</v>
      </c>
      <c r="CB50" s="117">
        <f>'[22]3.3 Assets (RAB)'!$E$15</f>
        <v>-58369.901011614966</v>
      </c>
      <c r="CC50" s="121"/>
      <c r="CD50" s="122">
        <f>'[23]4. Assets (RAB)'!D10</f>
        <v>-77661.587309336406</v>
      </c>
      <c r="CE50" s="122">
        <f>'[23]4. Assets (RAB)'!E10</f>
        <v>-81993.927730056923</v>
      </c>
      <c r="CF50" s="122">
        <f>'[23]4. Assets (RAB)'!F10</f>
        <v>-85462.954533099983</v>
      </c>
      <c r="CG50" s="122">
        <f>'[23]4. Assets (RAB)'!G10</f>
        <v>-92714.426115943046</v>
      </c>
      <c r="CH50" s="122">
        <f>'[23]4. Assets (RAB)'!H10</f>
        <v>-97108.533098771266</v>
      </c>
      <c r="CI50" s="122">
        <f>'[23]4. Assets (RAB)'!I10</f>
        <v>-91578.358235293563</v>
      </c>
      <c r="CJ50" s="122">
        <f>'[23]4. Assets (RAB)'!J10</f>
        <v>-102051.4872868394</v>
      </c>
      <c r="CK50" s="122">
        <f>'[23]4. Assets (RAB)'!K10</f>
        <v>-113068.91101421771</v>
      </c>
      <c r="CL50" s="117">
        <f>'[24]3.3 Assets (RAB)'!$E$15</f>
        <v>-123402.92996482523</v>
      </c>
      <c r="CM50" s="121"/>
      <c r="CN50" s="122">
        <f>'[25]4. Assets (RAB)'!D10</f>
        <v>-130295.08778208465</v>
      </c>
      <c r="CO50" s="122">
        <f>'[25]4. Assets (RAB)'!E10</f>
        <v>-144004.82179874441</v>
      </c>
      <c r="CP50" s="122">
        <f>'[25]4. Assets (RAB)'!F10</f>
        <v>-151833.95755610475</v>
      </c>
      <c r="CQ50" s="122">
        <f>'[25]4. Assets (RAB)'!G10</f>
        <v>-163422.26932208461</v>
      </c>
      <c r="CR50" s="122">
        <f>'[25]4. Assets (RAB)'!H10</f>
        <v>-177952.34099040215</v>
      </c>
      <c r="CS50" s="122">
        <f>'[25]4. Assets (RAB)'!I10</f>
        <v>-162869.21569505977</v>
      </c>
      <c r="CT50" s="122">
        <f>'[25]4. Assets (RAB)'!J10</f>
        <v>-175375.96503988822</v>
      </c>
      <c r="CU50" s="122">
        <f>'[25]4. Assets (RAB)'!K10</f>
        <v>-194921.96649557215</v>
      </c>
      <c r="CV50" s="117">
        <f>'[26]3.3 Assets (RAB)'!$E$15</f>
        <v>-212850.37120522113</v>
      </c>
      <c r="CW50" s="117">
        <f>'[27]3.3 Assets (RAB)'!$E$15/1000</f>
        <v>-232846.83539084432</v>
      </c>
      <c r="CX50" s="122">
        <f>'[28]4. Assets (RAB)'!D10</f>
        <v>-56565.419646917799</v>
      </c>
      <c r="CY50" s="122">
        <f>'[28]4. Assets (RAB)'!E10</f>
        <v>-66700.723362476376</v>
      </c>
      <c r="CZ50" s="122">
        <f>'[28]4. Assets (RAB)'!F10</f>
        <v>-73552.324646312627</v>
      </c>
      <c r="DA50" s="122">
        <f>'[28]4. Assets (RAB)'!G10</f>
        <v>-82384.991379396903</v>
      </c>
      <c r="DB50" s="122">
        <f>'[28]4. Assets (RAB)'!H10</f>
        <v>-88913.31548786597</v>
      </c>
      <c r="DC50" s="122">
        <f>'[28]4. Assets (RAB)'!I10</f>
        <v>-130732.86402114748</v>
      </c>
      <c r="DD50" s="122">
        <f>'[28]4. Assets (RAB)'!J10</f>
        <v>-112282.34545229192</v>
      </c>
      <c r="DE50" s="122">
        <f>'[28]4. Assets (RAB)'!K10</f>
        <v>-129504.23772903973</v>
      </c>
      <c r="DF50" s="117">
        <f>'[29]3.3 Assets (RAB)'!$E$15</f>
        <v>-130471.88508236363</v>
      </c>
      <c r="DG50" s="121"/>
      <c r="DH50" s="122">
        <f>'[30]4. Assets (RAB)'!D11</f>
        <v>-43002.780182764465</v>
      </c>
      <c r="DI50" s="122">
        <f>'[30]4. Assets (RAB)'!E11</f>
        <v>-50615.401205290553</v>
      </c>
      <c r="DJ50" s="122">
        <f>'[30]4. Assets (RAB)'!F11</f>
        <v>-51565.886646444778</v>
      </c>
      <c r="DK50" s="122">
        <f>'[30]4. Assets (RAB)'!G11</f>
        <v>-45703.966411886177</v>
      </c>
      <c r="DL50" s="122">
        <f>'[30]4. Assets (RAB)'!H11</f>
        <v>-53533.931814740274</v>
      </c>
      <c r="DM50" s="122">
        <f>'[30]4. Assets (RAB)'!I11</f>
        <v>-61151.18369106482</v>
      </c>
      <c r="DN50" s="122">
        <f>'[30]4. Assets (RAB)'!J11</f>
        <v>-67071.747018849259</v>
      </c>
      <c r="DO50" s="122">
        <f>'[30]4. Assets (RAB)'!K11</f>
        <v>-69759.442766199165</v>
      </c>
      <c r="DP50" s="117">
        <f>'[31]3.3 Assets (RAB)'!$E$15</f>
        <v>-73072.839130016902</v>
      </c>
      <c r="DQ50" s="117">
        <f>'[32]3.3 Assets (RAB)'!$E$15/1000</f>
        <v>-78151.523411840622</v>
      </c>
      <c r="DR50" s="123">
        <f>'[33]4.Assets'!D$10</f>
        <v>-70486.626808111818</v>
      </c>
      <c r="DS50" s="123">
        <f>'[33]4.Assets'!E$10</f>
        <v>-74606.338306308913</v>
      </c>
      <c r="DT50" s="123">
        <f>'[33]4.Assets'!F$10</f>
        <v>-79444.021156553732</v>
      </c>
      <c r="DU50" s="123">
        <f>'[33]4.Assets'!G$10</f>
        <v>-76668.799873429656</v>
      </c>
      <c r="DV50" s="123">
        <f>'[33]4.Assets'!H$10</f>
        <v>-76669.548274234519</v>
      </c>
      <c r="DW50" s="123">
        <f>'[33]4.Assets'!I$10</f>
        <v>-64707.860204395642</v>
      </c>
      <c r="DX50" s="123">
        <f>'[33]4.Assets'!J$10</f>
        <v>-81873.902372155891</v>
      </c>
      <c r="DY50" s="123">
        <f>'[33]4.Assets'!K$10</f>
        <v>-93872.261597680204</v>
      </c>
      <c r="DZ50" s="117">
        <f>'[34]3.3 Assets (RAB)'!$E$15</f>
        <v>-103287.30342356479</v>
      </c>
      <c r="EA50" s="121">
        <f>'[2]SD 4. Assets (RAB)'!DQ12</f>
        <v>0</v>
      </c>
      <c r="EB50" s="22"/>
    </row>
    <row r="51" spans="1:132" s="5" customFormat="1" ht="14" x14ac:dyDescent="0.3">
      <c r="A51" s="55" t="s">
        <v>85</v>
      </c>
      <c r="B51" s="125">
        <f>B50/B49</f>
        <v>-4.6768350285204333E-2</v>
      </c>
      <c r="C51" s="125">
        <f t="shared" ref="C51:G51" si="6">C50/C49</f>
        <v>-4.847058743138731E-2</v>
      </c>
      <c r="D51" s="125">
        <f t="shared" si="6"/>
        <v>-4.8995948725479625E-2</v>
      </c>
      <c r="E51" s="125">
        <f t="shared" si="6"/>
        <v>-5.0821888150512369E-2</v>
      </c>
      <c r="F51" s="125">
        <f t="shared" si="6"/>
        <v>-5.2050941063765066E-2</v>
      </c>
      <c r="G51" s="125">
        <f t="shared" si="6"/>
        <v>-5.3203518368482014E-2</v>
      </c>
      <c r="H51" s="125">
        <f>H50/H49</f>
        <v>-5.4021635547919715E-2</v>
      </c>
      <c r="I51" s="125">
        <f>I50/I49</f>
        <v>-5.4864345707720821E-2</v>
      </c>
      <c r="J51" s="125">
        <f>J50/J49</f>
        <v>-5.7544152149303654E-2</v>
      </c>
      <c r="K51" s="125">
        <f>K50/K49</f>
        <v>-6.1439944587015009E-2</v>
      </c>
      <c r="L51" s="125">
        <f t="shared" ref="L51:BW51" si="7">L50/L49</f>
        <v>-4.0375511889781689E-2</v>
      </c>
      <c r="M51" s="125">
        <f t="shared" si="7"/>
        <v>-4.0831589945318963E-2</v>
      </c>
      <c r="N51" s="125">
        <f t="shared" si="7"/>
        <v>-4.0944678426797457E-2</v>
      </c>
      <c r="O51" s="125">
        <f t="shared" si="7"/>
        <v>-4.1276354586377677E-2</v>
      </c>
      <c r="P51" s="125">
        <f t="shared" si="7"/>
        <v>-3.381863623210888E-2</v>
      </c>
      <c r="Q51" s="125">
        <f t="shared" si="7"/>
        <v>-3.481568572090523E-2</v>
      </c>
      <c r="R51" s="125">
        <f t="shared" si="7"/>
        <v>-3.6302962475089413E-2</v>
      </c>
      <c r="S51" s="125">
        <f t="shared" si="7"/>
        <v>-3.721099883345827E-2</v>
      </c>
      <c r="T51" s="125">
        <f t="shared" si="7"/>
        <v>-3.6047974325086413E-2</v>
      </c>
      <c r="U51" s="125">
        <f t="shared" si="7"/>
        <v>-3.5131863028625449E-2</v>
      </c>
      <c r="V51" s="125">
        <f t="shared" si="7"/>
        <v>-6.4261328649685229E-2</v>
      </c>
      <c r="W51" s="125">
        <f t="shared" si="7"/>
        <v>-6.2136223281566164E-2</v>
      </c>
      <c r="X51" s="125">
        <f t="shared" si="7"/>
        <v>-5.9766183886830096E-2</v>
      </c>
      <c r="Y51" s="125">
        <f t="shared" si="7"/>
        <v>-6.1933463769408309E-2</v>
      </c>
      <c r="Z51" s="125">
        <f t="shared" si="7"/>
        <v>-6.0244926995293192E-2</v>
      </c>
      <c r="AA51" s="125">
        <f t="shared" si="7"/>
        <v>-4.9133327740049922E-2</v>
      </c>
      <c r="AB51" s="125">
        <f t="shared" si="7"/>
        <v>-4.9023829790581487E-2</v>
      </c>
      <c r="AC51" s="125">
        <f t="shared" si="7"/>
        <v>-4.9957355020287669E-2</v>
      </c>
      <c r="AD51" s="125">
        <f t="shared" si="7"/>
        <v>-5.0548168541820392E-2</v>
      </c>
      <c r="AE51" s="125" t="e">
        <f t="shared" si="7"/>
        <v>#DIV/0!</v>
      </c>
      <c r="AF51" s="125">
        <f t="shared" si="7"/>
        <v>-5.6693055636535913E-2</v>
      </c>
      <c r="AG51" s="125">
        <f t="shared" si="7"/>
        <v>-5.7201107273742086E-2</v>
      </c>
      <c r="AH51" s="125">
        <f t="shared" si="7"/>
        <v>-5.7289748370575794E-2</v>
      </c>
      <c r="AI51" s="125">
        <f t="shared" si="7"/>
        <v>-5.7689697803340309E-2</v>
      </c>
      <c r="AJ51" s="125">
        <f t="shared" si="7"/>
        <v>-6.3557336246063509E-2</v>
      </c>
      <c r="AK51" s="125">
        <f t="shared" si="7"/>
        <v>-5.4482880621100994E-2</v>
      </c>
      <c r="AL51" s="125">
        <f t="shared" si="7"/>
        <v>-5.2055256104337623E-2</v>
      </c>
      <c r="AM51" s="125">
        <f t="shared" si="7"/>
        <v>-4.7136715610833692E-2</v>
      </c>
      <c r="AN51" s="125">
        <f t="shared" si="7"/>
        <v>-4.3072812661062714E-2</v>
      </c>
      <c r="AO51" s="125">
        <f t="shared" si="7"/>
        <v>-3.6283318253414021E-2</v>
      </c>
      <c r="AP51" s="125">
        <f t="shared" si="7"/>
        <v>-5.2619545557712845E-2</v>
      </c>
      <c r="AQ51" s="125">
        <f t="shared" si="7"/>
        <v>-5.350238454985673E-2</v>
      </c>
      <c r="AR51" s="125">
        <f t="shared" si="7"/>
        <v>-5.2567936682820129E-2</v>
      </c>
      <c r="AS51" s="125">
        <f t="shared" si="7"/>
        <v>-4.8751061696545334E-2</v>
      </c>
      <c r="AT51" s="125">
        <f t="shared" si="7"/>
        <v>-4.7707270170610945E-2</v>
      </c>
      <c r="AU51" s="125">
        <f t="shared" si="7"/>
        <v>-4.6328253698628266E-2</v>
      </c>
      <c r="AV51" s="125">
        <f t="shared" si="7"/>
        <v>-4.3835259205914599E-2</v>
      </c>
      <c r="AW51" s="125">
        <f t="shared" si="7"/>
        <v>-4.2955313164830325E-2</v>
      </c>
      <c r="AX51" s="125">
        <f t="shared" si="7"/>
        <v>-4.2189801903519557E-2</v>
      </c>
      <c r="AY51" s="125">
        <f t="shared" si="7"/>
        <v>-3.5344502755965283E-2</v>
      </c>
      <c r="AZ51" s="125">
        <f t="shared" si="7"/>
        <v>-5.5460571579769816E-2</v>
      </c>
      <c r="BA51" s="125">
        <f t="shared" si="7"/>
        <v>-5.5337575556000607E-2</v>
      </c>
      <c r="BB51" s="125">
        <f t="shared" si="7"/>
        <v>-5.1793024903675169E-2</v>
      </c>
      <c r="BC51" s="125">
        <f t="shared" si="7"/>
        <v>-5.1557680738609252E-2</v>
      </c>
      <c r="BD51" s="125">
        <f t="shared" si="7"/>
        <v>-5.1084812947508031E-2</v>
      </c>
      <c r="BE51" s="125">
        <f t="shared" si="7"/>
        <v>-4.6390617795540039E-2</v>
      </c>
      <c r="BF51" s="125">
        <f t="shared" si="7"/>
        <v>-4.7071567884357318E-2</v>
      </c>
      <c r="BG51" s="125">
        <f t="shared" si="7"/>
        <v>-4.5260953381044487E-2</v>
      </c>
      <c r="BH51" s="125">
        <f t="shared" si="7"/>
        <v>-4.4233429127077215E-2</v>
      </c>
      <c r="BI51" s="125">
        <f t="shared" si="7"/>
        <v>-4.0443474977252557E-2</v>
      </c>
      <c r="BJ51" s="125">
        <f t="shared" si="7"/>
        <v>-5.6746408628884623E-2</v>
      </c>
      <c r="BK51" s="125">
        <f t="shared" si="7"/>
        <v>-5.6874957265818364E-2</v>
      </c>
      <c r="BL51" s="125">
        <f t="shared" si="7"/>
        <v>-5.7712029354720355E-2</v>
      </c>
      <c r="BM51" s="125">
        <f t="shared" si="7"/>
        <v>-5.8474027433102496E-2</v>
      </c>
      <c r="BN51" s="125">
        <f t="shared" si="7"/>
        <v>-5.9299388269662467E-2</v>
      </c>
      <c r="BO51" s="125">
        <f t="shared" si="7"/>
        <v>-5.9597438109311486E-2</v>
      </c>
      <c r="BP51" s="125">
        <f t="shared" si="7"/>
        <v>-4.832956022209349E-2</v>
      </c>
      <c r="BQ51" s="125">
        <f t="shared" si="7"/>
        <v>-4.8840089816500128E-2</v>
      </c>
      <c r="BR51" s="125">
        <f t="shared" si="7"/>
        <v>-4.9124598948760347E-2</v>
      </c>
      <c r="BS51" s="125">
        <f t="shared" si="7"/>
        <v>-3.9093643524396669E-2</v>
      </c>
      <c r="BT51" s="125">
        <f t="shared" si="7"/>
        <v>-6.3509744434794874E-2</v>
      </c>
      <c r="BU51" s="125">
        <f t="shared" si="7"/>
        <v>-6.3982644226048782E-2</v>
      </c>
      <c r="BV51" s="125">
        <f t="shared" si="7"/>
        <v>-6.1255078318102771E-2</v>
      </c>
      <c r="BW51" s="125">
        <f t="shared" si="7"/>
        <v>-6.2153363068520956E-2</v>
      </c>
      <c r="BX51" s="125">
        <f t="shared" ref="BX51:DQ51" si="8">BX50/BX49</f>
        <v>-5.8254521737459618E-2</v>
      </c>
      <c r="BY51" s="125">
        <f t="shared" si="8"/>
        <v>-5.9055166667526367E-2</v>
      </c>
      <c r="BZ51" s="125">
        <f t="shared" si="8"/>
        <v>-6.1588037868979859E-2</v>
      </c>
      <c r="CA51" s="125">
        <f t="shared" si="8"/>
        <v>-6.4975151149073179E-2</v>
      </c>
      <c r="CB51" s="125">
        <f t="shared" si="8"/>
        <v>-6.6166703009329905E-2</v>
      </c>
      <c r="CC51" s="125" t="e">
        <f t="shared" si="8"/>
        <v>#DIV/0!</v>
      </c>
      <c r="CD51" s="125">
        <f t="shared" si="8"/>
        <v>-6.1361923722054644E-2</v>
      </c>
      <c r="CE51" s="125">
        <f t="shared" si="8"/>
        <v>-6.0093027450121655E-2</v>
      </c>
      <c r="CF51" s="125">
        <f t="shared" si="8"/>
        <v>-5.7975040243055824E-2</v>
      </c>
      <c r="CG51" s="125">
        <f t="shared" si="8"/>
        <v>-5.9438288384354679E-2</v>
      </c>
      <c r="CH51" s="125">
        <f t="shared" si="8"/>
        <v>-5.6862569782894536E-2</v>
      </c>
      <c r="CI51" s="125">
        <f t="shared" si="8"/>
        <v>-5.0610367314024664E-2</v>
      </c>
      <c r="CJ51" s="125">
        <f t="shared" si="8"/>
        <v>-5.1642823267245078E-2</v>
      </c>
      <c r="CK51" s="125">
        <f t="shared" si="8"/>
        <v>-5.2082442941466051E-2</v>
      </c>
      <c r="CL51" s="125">
        <f t="shared" si="8"/>
        <v>-5.2499034324010721E-2</v>
      </c>
      <c r="CM51" s="125" t="e">
        <f t="shared" si="8"/>
        <v>#DIV/0!</v>
      </c>
      <c r="CN51" s="125">
        <f t="shared" si="8"/>
        <v>-5.2166426737578264E-2</v>
      </c>
      <c r="CO51" s="125">
        <f t="shared" si="8"/>
        <v>-5.5942185428588781E-2</v>
      </c>
      <c r="CP51" s="125">
        <f t="shared" si="8"/>
        <v>-5.8450386505738812E-2</v>
      </c>
      <c r="CQ51" s="125">
        <f t="shared" si="8"/>
        <v>-6.1543719319654286E-2</v>
      </c>
      <c r="CR51" s="125">
        <f t="shared" si="8"/>
        <v>-6.5758020886486843E-2</v>
      </c>
      <c r="CS51" s="125">
        <f t="shared" si="8"/>
        <v>-5.9809725246851034E-2</v>
      </c>
      <c r="CT51" s="125">
        <f t="shared" si="8"/>
        <v>-6.0286540917684817E-2</v>
      </c>
      <c r="CU51" s="125">
        <f t="shared" si="8"/>
        <v>-6.303278321008686E-2</v>
      </c>
      <c r="CV51" s="125">
        <f t="shared" si="8"/>
        <v>-6.4573414984599106E-2</v>
      </c>
      <c r="CW51" s="125">
        <f t="shared" si="8"/>
        <v>-6.7367300607473549E-2</v>
      </c>
      <c r="CX51" s="125">
        <f t="shared" si="8"/>
        <v>-4.4725745969604755E-2</v>
      </c>
      <c r="CY51" s="125">
        <f t="shared" si="8"/>
        <v>-4.8843906282261346E-2</v>
      </c>
      <c r="CZ51" s="125">
        <f t="shared" si="8"/>
        <v>-4.963562104526862E-2</v>
      </c>
      <c r="DA51" s="125">
        <f t="shared" si="8"/>
        <v>-5.0706216645014637E-2</v>
      </c>
      <c r="DB51" s="125">
        <f t="shared" si="8"/>
        <v>-4.7834704726141243E-2</v>
      </c>
      <c r="DC51" s="125">
        <f t="shared" si="8"/>
        <v>-6.293526802042862E-2</v>
      </c>
      <c r="DD51" s="125">
        <f t="shared" si="8"/>
        <v>-4.9317903580830942E-2</v>
      </c>
      <c r="DE51" s="125">
        <f t="shared" si="8"/>
        <v>-5.0541828679894651E-2</v>
      </c>
      <c r="DF51" s="125">
        <f t="shared" si="8"/>
        <v>-4.5652297127725609E-2</v>
      </c>
      <c r="DG51" s="125" t="e">
        <f t="shared" si="8"/>
        <v>#DIV/0!</v>
      </c>
      <c r="DH51" s="125">
        <f t="shared" si="8"/>
        <v>-5.7771802521110686E-2</v>
      </c>
      <c r="DI51" s="125">
        <f t="shared" si="8"/>
        <v>-6.1606497926176985E-2</v>
      </c>
      <c r="DJ51" s="125">
        <f t="shared" si="8"/>
        <v>-5.9003032472796986E-2</v>
      </c>
      <c r="DK51" s="125">
        <f t="shared" si="8"/>
        <v>-4.8308940141589804E-2</v>
      </c>
      <c r="DL51" s="125">
        <f t="shared" si="8"/>
        <v>-5.0973156227742913E-2</v>
      </c>
      <c r="DM51" s="125">
        <f t="shared" si="8"/>
        <v>-5.3075870247406128E-2</v>
      </c>
      <c r="DN51" s="125">
        <f t="shared" si="8"/>
        <v>-5.3591965634580199E-2</v>
      </c>
      <c r="DO51" s="125">
        <f t="shared" si="8"/>
        <v>-5.2285899731523672E-2</v>
      </c>
      <c r="DP51" s="125">
        <f t="shared" si="8"/>
        <v>-5.3320508058405297E-2</v>
      </c>
      <c r="DQ51" s="125">
        <f t="shared" si="8"/>
        <v>-5.4657575192782054E-2</v>
      </c>
      <c r="DR51" s="125">
        <f t="shared" ref="DR51" si="9">DR50/DR49</f>
        <v>-6.6950371155736127E-2</v>
      </c>
      <c r="DS51" s="125">
        <f t="shared" ref="DS51" si="10">DS50/DS49</f>
        <v>-6.8067018327981066E-2</v>
      </c>
      <c r="DT51" s="125">
        <f t="shared" ref="DT51" si="11">DT50/DT49</f>
        <v>-6.9846765915691139E-2</v>
      </c>
      <c r="DU51" s="125">
        <f t="shared" ref="DU51" si="12">DU50/DU49</f>
        <v>-6.6455423785364801E-2</v>
      </c>
      <c r="DV51" s="125">
        <f t="shared" ref="DV51" si="13">DV50/DV49</f>
        <v>-6.1679826873875472E-2</v>
      </c>
      <c r="DW51" s="125">
        <f t="shared" ref="DW51" si="14">DW50/DW49</f>
        <v>-4.9777810462492508E-2</v>
      </c>
      <c r="DX51" s="125">
        <f t="shared" ref="DX51" si="15">DX50/DX49</f>
        <v>-5.642143591751516E-2</v>
      </c>
      <c r="DY51" s="125">
        <f t="shared" ref="DY51" si="16">DY50/DY49</f>
        <v>-5.8203120114978607E-2</v>
      </c>
      <c r="DZ51" s="125">
        <f t="shared" ref="DZ51:EA51" si="17">DZ50/DZ49</f>
        <v>-5.9651994760739478E-2</v>
      </c>
      <c r="EA51" s="125" t="e">
        <f t="shared" si="17"/>
        <v>#DIV/0!</v>
      </c>
      <c r="EB51" s="22"/>
    </row>
    <row r="52" spans="1:132" s="58" customFormat="1" ht="14" x14ac:dyDescent="0.3">
      <c r="A52" s="57" t="s">
        <v>82</v>
      </c>
      <c r="B52" s="57">
        <f>AVERAGE(B51:K51)</f>
        <v>-5.2818131201678983E-2</v>
      </c>
      <c r="C52" s="57"/>
      <c r="D52" s="57"/>
      <c r="E52" s="57"/>
      <c r="F52" s="57"/>
      <c r="G52" s="57"/>
      <c r="H52" s="57"/>
      <c r="I52" s="57"/>
      <c r="J52" s="57"/>
      <c r="K52" s="57"/>
      <c r="L52" s="57">
        <f>AVERAGE(L51:U51)</f>
        <v>-3.7675625546354952E-2</v>
      </c>
      <c r="M52" s="57"/>
      <c r="N52" s="57"/>
      <c r="O52" s="57"/>
      <c r="P52" s="57"/>
      <c r="Q52" s="57"/>
      <c r="R52" s="57"/>
      <c r="S52" s="57"/>
      <c r="T52" s="57"/>
      <c r="U52" s="57"/>
      <c r="V52" s="57">
        <f>AVERAGE(V51:AD51)</f>
        <v>-5.6333867519502499E-2</v>
      </c>
      <c r="W52" s="57"/>
      <c r="X52" s="57"/>
      <c r="Y52" s="57"/>
      <c r="Z52" s="57"/>
      <c r="AA52" s="57"/>
      <c r="AB52" s="57"/>
      <c r="AC52" s="57"/>
      <c r="AD52" s="57"/>
      <c r="AE52" s="57"/>
      <c r="AF52" s="57">
        <f>AVERAGE(AF51:AN51)</f>
        <v>-5.4353178925288084E-2</v>
      </c>
      <c r="AG52" s="57"/>
      <c r="AH52" s="57"/>
      <c r="AI52" s="57"/>
      <c r="AJ52" s="57"/>
      <c r="AK52" s="57"/>
      <c r="AL52" s="57"/>
      <c r="AM52" s="57"/>
      <c r="AN52" s="57"/>
      <c r="AO52" s="57"/>
      <c r="AP52" s="57">
        <f>AVERAGE(AP51:AX51)</f>
        <v>-4.7828536292270969E-2</v>
      </c>
      <c r="AQ52" s="57"/>
      <c r="AR52" s="57"/>
      <c r="AS52" s="57"/>
      <c r="AT52" s="57"/>
      <c r="AU52" s="57"/>
      <c r="AV52" s="57"/>
      <c r="AW52" s="57"/>
      <c r="AX52" s="57"/>
      <c r="AY52" s="57"/>
      <c r="AZ52" s="57">
        <f>AVERAGE(AZ51:BH51)</f>
        <v>-4.9798914879286879E-2</v>
      </c>
      <c r="BA52" s="57"/>
      <c r="BB52" s="57"/>
      <c r="BC52" s="57"/>
      <c r="BD52" s="57"/>
      <c r="BE52" s="57"/>
      <c r="BF52" s="57"/>
      <c r="BG52" s="57"/>
      <c r="BH52" s="57"/>
      <c r="BI52" s="57"/>
      <c r="BJ52" s="57">
        <f>AVERAGE(BJ51:BR51)</f>
        <v>-5.4999833116539311E-2</v>
      </c>
      <c r="BK52" s="57"/>
      <c r="BL52" s="57"/>
      <c r="BM52" s="57"/>
      <c r="BN52" s="57"/>
      <c r="BO52" s="57"/>
      <c r="BP52" s="57"/>
      <c r="BQ52" s="57"/>
      <c r="BR52" s="57"/>
      <c r="BS52" s="57"/>
      <c r="BT52" s="57">
        <f>AVERAGE(BT51:CB51)</f>
        <v>-6.232671227553737E-2</v>
      </c>
      <c r="BU52" s="57"/>
      <c r="BV52" s="57"/>
      <c r="BW52" s="57"/>
      <c r="BX52" s="57"/>
      <c r="BY52" s="57"/>
      <c r="BZ52" s="57"/>
      <c r="CA52" s="57"/>
      <c r="CB52" s="57"/>
      <c r="CC52" s="57"/>
      <c r="CD52" s="57">
        <f>AVERAGE(CD51:CL51)</f>
        <v>-5.584061304769198E-2</v>
      </c>
      <c r="CE52" s="57"/>
      <c r="CF52" s="57"/>
      <c r="CG52" s="57"/>
      <c r="CH52" s="57"/>
      <c r="CI52" s="57"/>
      <c r="CJ52" s="57"/>
      <c r="CK52" s="57"/>
      <c r="CL52" s="57"/>
      <c r="CM52" s="57"/>
      <c r="CN52" s="57">
        <f>AVERAGE(CN51:CV51)</f>
        <v>-6.0173689248585426E-2</v>
      </c>
      <c r="CO52" s="57"/>
      <c r="CP52" s="57"/>
      <c r="CQ52" s="57"/>
      <c r="CR52" s="57"/>
      <c r="CS52" s="57"/>
      <c r="CT52" s="57"/>
      <c r="CU52" s="57"/>
      <c r="CV52" s="57"/>
      <c r="CW52" s="57"/>
      <c r="CX52" s="57">
        <f>AVERAGE(CX51:DF51)</f>
        <v>-5.0021499119685599E-2</v>
      </c>
      <c r="CY52" s="57"/>
      <c r="CZ52" s="57"/>
      <c r="DA52" s="57"/>
      <c r="DB52" s="57"/>
      <c r="DC52" s="57"/>
      <c r="DD52" s="57"/>
      <c r="DE52" s="57"/>
      <c r="DF52" s="57"/>
      <c r="DG52" s="57"/>
      <c r="DH52" s="57">
        <f>AVERAGE(DH51:DP51)</f>
        <v>-5.4437519217925848E-2</v>
      </c>
      <c r="DI52" s="57"/>
      <c r="DJ52" s="57"/>
      <c r="DK52" s="57"/>
      <c r="DL52" s="57"/>
      <c r="DM52" s="57"/>
      <c r="DN52" s="57"/>
      <c r="DO52" s="57"/>
      <c r="DP52" s="57"/>
      <c r="DQ52" s="57"/>
      <c r="DR52" s="57">
        <f>AVERAGE(DR51:DZ51)</f>
        <v>-6.1894863034930477E-2</v>
      </c>
      <c r="DS52" s="57"/>
      <c r="DT52" s="57"/>
      <c r="DU52" s="57"/>
      <c r="DV52" s="57"/>
      <c r="DW52" s="57"/>
      <c r="DX52" s="57"/>
      <c r="DY52" s="57"/>
      <c r="DZ52" s="57"/>
      <c r="EA52" s="57"/>
      <c r="EB52" s="126"/>
    </row>
    <row r="53" spans="1:132" s="5" customFormat="1" ht="14" x14ac:dyDescent="0.3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</row>
    <row r="54" spans="1:132" s="5" customFormat="1" ht="14" x14ac:dyDescent="0.3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</row>
    <row r="55" spans="1:132" s="5" customFormat="1" ht="14" x14ac:dyDescent="0.3">
      <c r="A55" s="25" t="s">
        <v>86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</row>
    <row r="56" spans="1:132" s="5" customFormat="1" ht="14" x14ac:dyDescent="0.3">
      <c r="A56" s="22"/>
      <c r="B56" s="120" t="s">
        <v>27</v>
      </c>
      <c r="C56" s="120" t="s">
        <v>28</v>
      </c>
      <c r="D56" s="120" t="s">
        <v>29</v>
      </c>
      <c r="E56" s="120" t="s">
        <v>30</v>
      </c>
      <c r="F56" s="120" t="s">
        <v>31</v>
      </c>
      <c r="G56" s="120" t="s">
        <v>32</v>
      </c>
      <c r="H56" s="120" t="s">
        <v>33</v>
      </c>
      <c r="I56" s="120" t="s">
        <v>34</v>
      </c>
      <c r="J56" s="120" t="s">
        <v>87</v>
      </c>
      <c r="K56" s="120" t="s">
        <v>152</v>
      </c>
      <c r="L56" s="120" t="s">
        <v>27</v>
      </c>
      <c r="M56" s="120" t="s">
        <v>28</v>
      </c>
      <c r="N56" s="120" t="s">
        <v>29</v>
      </c>
      <c r="O56" s="120" t="s">
        <v>30</v>
      </c>
      <c r="P56" s="120" t="s">
        <v>31</v>
      </c>
      <c r="Q56" s="120" t="s">
        <v>32</v>
      </c>
      <c r="R56" s="120" t="s">
        <v>33</v>
      </c>
      <c r="S56" s="120" t="s">
        <v>34</v>
      </c>
      <c r="T56" s="120" t="s">
        <v>87</v>
      </c>
      <c r="U56" s="120" t="s">
        <v>152</v>
      </c>
      <c r="V56" s="120">
        <v>2006</v>
      </c>
      <c r="W56" s="120">
        <v>2007</v>
      </c>
      <c r="X56" s="120">
        <v>2008</v>
      </c>
      <c r="Y56" s="120">
        <v>2009</v>
      </c>
      <c r="Z56" s="120">
        <v>2010</v>
      </c>
      <c r="AA56" s="120">
        <v>2011</v>
      </c>
      <c r="AB56" s="120">
        <v>2012</v>
      </c>
      <c r="AC56" s="120">
        <v>2013</v>
      </c>
      <c r="AD56" s="120">
        <v>2014</v>
      </c>
      <c r="AE56" s="120" t="s">
        <v>152</v>
      </c>
      <c r="AF56" s="120" t="s">
        <v>27</v>
      </c>
      <c r="AG56" s="120" t="s">
        <v>28</v>
      </c>
      <c r="AH56" s="120" t="s">
        <v>29</v>
      </c>
      <c r="AI56" s="120" t="s">
        <v>30</v>
      </c>
      <c r="AJ56" s="120" t="s">
        <v>31</v>
      </c>
      <c r="AK56" s="120" t="s">
        <v>32</v>
      </c>
      <c r="AL56" s="120" t="s">
        <v>33</v>
      </c>
      <c r="AM56" s="120" t="s">
        <v>34</v>
      </c>
      <c r="AN56" s="120" t="s">
        <v>87</v>
      </c>
      <c r="AO56" s="120" t="s">
        <v>152</v>
      </c>
      <c r="AP56" s="120" t="s">
        <v>27</v>
      </c>
      <c r="AQ56" s="120" t="s">
        <v>28</v>
      </c>
      <c r="AR56" s="120" t="s">
        <v>29</v>
      </c>
      <c r="AS56" s="120" t="s">
        <v>30</v>
      </c>
      <c r="AT56" s="120" t="s">
        <v>31</v>
      </c>
      <c r="AU56" s="120" t="s">
        <v>32</v>
      </c>
      <c r="AV56" s="120" t="s">
        <v>33</v>
      </c>
      <c r="AW56" s="120" t="s">
        <v>34</v>
      </c>
      <c r="AX56" s="120" t="s">
        <v>87</v>
      </c>
      <c r="AY56" s="120" t="s">
        <v>152</v>
      </c>
      <c r="AZ56" s="120" t="s">
        <v>27</v>
      </c>
      <c r="BA56" s="120" t="s">
        <v>28</v>
      </c>
      <c r="BB56" s="120" t="s">
        <v>29</v>
      </c>
      <c r="BC56" s="120" t="s">
        <v>30</v>
      </c>
      <c r="BD56" s="120" t="s">
        <v>31</v>
      </c>
      <c r="BE56" s="120" t="s">
        <v>32</v>
      </c>
      <c r="BF56" s="120" t="s">
        <v>33</v>
      </c>
      <c r="BG56" s="120" t="s">
        <v>34</v>
      </c>
      <c r="BH56" s="120" t="s">
        <v>87</v>
      </c>
      <c r="BI56" s="120" t="s">
        <v>152</v>
      </c>
      <c r="BJ56" s="120" t="s">
        <v>27</v>
      </c>
      <c r="BK56" s="120" t="s">
        <v>28</v>
      </c>
      <c r="BL56" s="120" t="s">
        <v>29</v>
      </c>
      <c r="BM56" s="120" t="s">
        <v>30</v>
      </c>
      <c r="BN56" s="120" t="s">
        <v>31</v>
      </c>
      <c r="BO56" s="120" t="s">
        <v>32</v>
      </c>
      <c r="BP56" s="120" t="s">
        <v>33</v>
      </c>
      <c r="BQ56" s="120" t="s">
        <v>34</v>
      </c>
      <c r="BR56" s="120" t="s">
        <v>87</v>
      </c>
      <c r="BS56" s="120" t="s">
        <v>152</v>
      </c>
      <c r="BT56" s="120">
        <v>2006</v>
      </c>
      <c r="BU56" s="120">
        <v>2007</v>
      </c>
      <c r="BV56" s="120">
        <v>2008</v>
      </c>
      <c r="BW56" s="120">
        <v>2009</v>
      </c>
      <c r="BX56" s="120">
        <v>2010</v>
      </c>
      <c r="BY56" s="120">
        <v>2011</v>
      </c>
      <c r="BZ56" s="120">
        <v>2012</v>
      </c>
      <c r="CA56" s="120">
        <v>2013</v>
      </c>
      <c r="CB56" s="120">
        <v>2014</v>
      </c>
      <c r="CC56" s="120">
        <v>2015</v>
      </c>
      <c r="CD56" s="120">
        <v>2006</v>
      </c>
      <c r="CE56" s="120">
        <v>2007</v>
      </c>
      <c r="CF56" s="120">
        <v>2008</v>
      </c>
      <c r="CG56" s="120">
        <v>2009</v>
      </c>
      <c r="CH56" s="120">
        <v>2010</v>
      </c>
      <c r="CI56" s="120">
        <v>2011</v>
      </c>
      <c r="CJ56" s="120">
        <v>2012</v>
      </c>
      <c r="CK56" s="120">
        <v>2013</v>
      </c>
      <c r="CL56" s="120">
        <v>2014</v>
      </c>
      <c r="CM56" s="120">
        <v>2015</v>
      </c>
      <c r="CN56" s="120" t="s">
        <v>27</v>
      </c>
      <c r="CO56" s="120" t="s">
        <v>28</v>
      </c>
      <c r="CP56" s="120" t="s">
        <v>29</v>
      </c>
      <c r="CQ56" s="120" t="s">
        <v>30</v>
      </c>
      <c r="CR56" s="120" t="s">
        <v>31</v>
      </c>
      <c r="CS56" s="120" t="s">
        <v>32</v>
      </c>
      <c r="CT56" s="120" t="s">
        <v>33</v>
      </c>
      <c r="CU56" s="120" t="s">
        <v>34</v>
      </c>
      <c r="CV56" s="120" t="s">
        <v>87</v>
      </c>
      <c r="CW56" s="120" t="s">
        <v>152</v>
      </c>
      <c r="CX56" s="120">
        <v>2006</v>
      </c>
      <c r="CY56" s="120">
        <v>2007</v>
      </c>
      <c r="CZ56" s="120">
        <v>2008</v>
      </c>
      <c r="DA56" s="120">
        <v>2009</v>
      </c>
      <c r="DB56" s="120">
        <v>2010</v>
      </c>
      <c r="DC56" s="120">
        <v>2011</v>
      </c>
      <c r="DD56" s="120">
        <v>2012</v>
      </c>
      <c r="DE56" s="120">
        <v>2013</v>
      </c>
      <c r="DF56" s="120">
        <v>2014</v>
      </c>
      <c r="DG56" s="120">
        <v>2015</v>
      </c>
      <c r="DH56" s="120" t="s">
        <v>27</v>
      </c>
      <c r="DI56" s="120" t="s">
        <v>28</v>
      </c>
      <c r="DJ56" s="120" t="s">
        <v>29</v>
      </c>
      <c r="DK56" s="120" t="s">
        <v>30</v>
      </c>
      <c r="DL56" s="120" t="s">
        <v>31</v>
      </c>
      <c r="DM56" s="120" t="s">
        <v>32</v>
      </c>
      <c r="DN56" s="120" t="s">
        <v>33</v>
      </c>
      <c r="DO56" s="120" t="s">
        <v>34</v>
      </c>
      <c r="DP56" s="120" t="s">
        <v>87</v>
      </c>
      <c r="DQ56" s="120" t="s">
        <v>152</v>
      </c>
      <c r="DR56" s="120">
        <v>2006</v>
      </c>
      <c r="DS56" s="120">
        <v>2007</v>
      </c>
      <c r="DT56" s="120">
        <v>2008</v>
      </c>
      <c r="DU56" s="120">
        <v>2009</v>
      </c>
      <c r="DV56" s="120">
        <v>2010</v>
      </c>
      <c r="DW56" s="120">
        <v>2011</v>
      </c>
      <c r="DX56" s="120">
        <v>2012</v>
      </c>
      <c r="DY56" s="120">
        <v>2013</v>
      </c>
      <c r="DZ56" s="120">
        <v>2014</v>
      </c>
      <c r="EA56" s="120">
        <v>2015</v>
      </c>
      <c r="EB56" s="22"/>
    </row>
    <row r="57" spans="1:132" s="5" customFormat="1" ht="14" x14ac:dyDescent="0.3">
      <c r="A57" s="55" t="s">
        <v>149</v>
      </c>
      <c r="B57" s="127">
        <f>(C57-C40+ABS(C45))/(1-ABS($B$52))</f>
        <v>660241.00342804741</v>
      </c>
      <c r="C57" s="127">
        <f t="shared" ref="C57:G57" si="18">(D57-D40+ABS(D45))/(1-ABS($B$52))</f>
        <v>657533.39876539959</v>
      </c>
      <c r="D57" s="127">
        <f>(E57-E40+ABS(E45))/(1-ABS($B$52))</f>
        <v>660479.34385917964</v>
      </c>
      <c r="E57" s="127">
        <f>(F57-F40+ABS(F45))/(1-ABS($B$52))</f>
        <v>654208.96157357784</v>
      </c>
      <c r="F57" s="127">
        <f t="shared" si="18"/>
        <v>689855.57757359452</v>
      </c>
      <c r="G57" s="127">
        <f t="shared" si="18"/>
        <v>728608.35009727755</v>
      </c>
      <c r="H57" s="127">
        <f>(I57-I40+ABS(I45))/(1-ABS($B$52))</f>
        <v>760407.66693967895</v>
      </c>
      <c r="I57" s="127">
        <f>'[2]SD 4. Assets (RAB)'!K16</f>
        <v>787964.78274074348</v>
      </c>
      <c r="J57" s="127">
        <f>I57*(1-ABS($B$52))+J40-ABS(J45)</f>
        <v>1521853.8148394059</v>
      </c>
      <c r="K57" s="127"/>
      <c r="L57" s="127">
        <f t="shared" ref="L57:Q57" si="19">(M57-M40+ABS(M45))/(1-ABS($L$52))</f>
        <v>7066790.4945831001</v>
      </c>
      <c r="M57" s="127">
        <f t="shared" si="19"/>
        <v>7619857.4825112605</v>
      </c>
      <c r="N57" s="127">
        <f t="shared" si="19"/>
        <v>8296442.0305005424</v>
      </c>
      <c r="O57" s="127">
        <f t="shared" si="19"/>
        <v>9136667.2576927431</v>
      </c>
      <c r="P57" s="127">
        <f t="shared" si="19"/>
        <v>10192947.735441053</v>
      </c>
      <c r="Q57" s="127">
        <f t="shared" si="19"/>
        <v>11401415.115284976</v>
      </c>
      <c r="R57" s="127">
        <f>(S57-S40+ABS(S45))/(1-ABS($L$52))</f>
        <v>12702158.211403392</v>
      </c>
      <c r="S57" s="127">
        <f>'[2]SD 4. Assets (RAB)'!T16</f>
        <v>13466103.355</v>
      </c>
      <c r="T57" s="127">
        <f>S57*(1-ABS($L$52))+T40-ABS(T45)</f>
        <v>13910381.408377428</v>
      </c>
      <c r="U57" s="127"/>
      <c r="V57" s="127">
        <f t="shared" ref="V57:AA57" si="20">(W57-W40+ABS(W45))/(1-ABS($V$52))</f>
        <v>1055683.9445339465</v>
      </c>
      <c r="W57" s="127">
        <f t="shared" si="20"/>
        <v>1061213.7528483039</v>
      </c>
      <c r="X57" s="127">
        <f t="shared" si="20"/>
        <v>1070985.9525859668</v>
      </c>
      <c r="Y57" s="127">
        <f t="shared" si="20"/>
        <v>1093821.5003567506</v>
      </c>
      <c r="Z57" s="127">
        <f t="shared" si="20"/>
        <v>1142370.9702261733</v>
      </c>
      <c r="AA57" s="127">
        <f t="shared" si="20"/>
        <v>1197205.3766093361</v>
      </c>
      <c r="AB57" s="127">
        <f>(AC57-AC40+ABS(AC45))/(1-ABS($V$52))</f>
        <v>1228228.7927681208</v>
      </c>
      <c r="AC57" s="127">
        <f>'[2]SD 4. Assets (RAB)'!AC16*N27</f>
        <v>1274379.9044220177</v>
      </c>
      <c r="AD57" s="127">
        <f>AC57*(1-ABS($V$52))+AD40-ABS(AD45)</f>
        <v>1329347.9983449453</v>
      </c>
      <c r="AE57" s="127"/>
      <c r="AF57" s="127">
        <f t="shared" ref="AF57:AK57" si="21">(AG57-AG40+ABS(AG45))/(1-ABS($AF$52))</f>
        <v>3394735.8039077823</v>
      </c>
      <c r="AG57" s="127">
        <f t="shared" si="21"/>
        <v>3615064.9906507041</v>
      </c>
      <c r="AH57" s="127">
        <f t="shared" si="21"/>
        <v>3802164.6187631651</v>
      </c>
      <c r="AI57" s="127">
        <f t="shared" si="21"/>
        <v>4077297.1734568737</v>
      </c>
      <c r="AJ57" s="127">
        <f t="shared" si="21"/>
        <v>4296500.6190278986</v>
      </c>
      <c r="AK57" s="127">
        <f t="shared" si="21"/>
        <v>4583665.7733295709</v>
      </c>
      <c r="AL57" s="127">
        <f>(AM57-AM40+ABS(AM45))/(1-ABS($AF$52))</f>
        <v>4988553.9544544285</v>
      </c>
      <c r="AM57" s="127">
        <f>'[2]SD 4. Assets (RAB)'!AL16</f>
        <v>5295965.5158049921</v>
      </c>
      <c r="AN57" s="127">
        <f>AM57*(1-ABS($AF$52))+AN40-ABS(AN45)</f>
        <v>5453090.1561078997</v>
      </c>
      <c r="AO57" s="127"/>
      <c r="AP57" s="127">
        <f t="shared" ref="AP57:AU57" si="22">(AQ57-AQ40+ABS(AQ45))/(1-ABS($AP$52))</f>
        <v>5206476.7776984572</v>
      </c>
      <c r="AQ57" s="127">
        <f t="shared" si="22"/>
        <v>5523356.3918993799</v>
      </c>
      <c r="AR57" s="127">
        <f t="shared" si="22"/>
        <v>5733785.0150745669</v>
      </c>
      <c r="AS57" s="127">
        <f t="shared" si="22"/>
        <v>6097239.8744370919</v>
      </c>
      <c r="AT57" s="127">
        <f t="shared" si="22"/>
        <v>6737233.6150812525</v>
      </c>
      <c r="AU57" s="127">
        <f t="shared" si="22"/>
        <v>7158436.5935812965</v>
      </c>
      <c r="AV57" s="127">
        <f>(AW57-AW40+ABS(AW45))/(1-ABS($AP$52))</f>
        <v>7577267.6921911975</v>
      </c>
      <c r="AW57" s="127">
        <f>'[2]SD 4. Assets (RAB)'!AU16</f>
        <v>7963793.207945127</v>
      </c>
      <c r="AX57" s="127">
        <f>AW57*(1-ABS($AP$52))+AX40-ABS(AX45)</f>
        <v>8201712.735190005</v>
      </c>
      <c r="AY57" s="127"/>
      <c r="AZ57" s="127">
        <f t="shared" ref="AZ57:BE57" si="23">(BA57-BA40+ABS(BA45))/(1-ABS($AZ$52))</f>
        <v>5421397.0133652771</v>
      </c>
      <c r="BA57" s="127">
        <f t="shared" si="23"/>
        <v>5682390.6351652732</v>
      </c>
      <c r="BB57" s="127">
        <f t="shared" si="23"/>
        <v>5856914.0685280999</v>
      </c>
      <c r="BC57" s="127">
        <f t="shared" si="23"/>
        <v>6095604.3720549829</v>
      </c>
      <c r="BD57" s="127">
        <f t="shared" si="23"/>
        <v>6444879.4809341552</v>
      </c>
      <c r="BE57" s="127">
        <f t="shared" si="23"/>
        <v>6797318.3357469738</v>
      </c>
      <c r="BF57" s="127">
        <f>(BG57-BG40+ABS(BG45))/(1-ABS($AZ$52))</f>
        <v>7080784.6157027679</v>
      </c>
      <c r="BG57" s="127">
        <f>'[2]SD 4. Assets (RAB)'!BD16</f>
        <v>7395283.6409888724</v>
      </c>
      <c r="BH57" s="127">
        <f>BG57*(1-ABS($AZ$52))+BH40-ABS(BH45)</f>
        <v>7620779.5588227576</v>
      </c>
      <c r="BI57" s="127"/>
      <c r="BJ57" s="127">
        <f t="shared" ref="BJ57:BO57" si="24">(BK57-BK40+ABS(BK45))/(1-ABS($BJ$52))</f>
        <v>3724710.6534138839</v>
      </c>
      <c r="BK57" s="127">
        <f t="shared" si="24"/>
        <v>4018502.9787189947</v>
      </c>
      <c r="BL57" s="127">
        <f t="shared" si="24"/>
        <v>4347675.5811680323</v>
      </c>
      <c r="BM57" s="127">
        <f t="shared" si="24"/>
        <v>4773301.3665046478</v>
      </c>
      <c r="BN57" s="127">
        <f t="shared" si="24"/>
        <v>5211351.3166402802</v>
      </c>
      <c r="BO57" s="127">
        <f t="shared" si="24"/>
        <v>5664200.7043037778</v>
      </c>
      <c r="BP57" s="127">
        <f>(BQ57-BQ40+ABS(BQ45))/(1-ABS($BJ$52))</f>
        <v>6128567.3750546081</v>
      </c>
      <c r="BQ57" s="127">
        <f>'[2]SD 4. Assets (RAB)'!BM16</f>
        <v>6432858.5021103006</v>
      </c>
      <c r="BR57" s="127">
        <f>BQ57*(1-ABS($BJ$52))+BR40-ABS(BR45)</f>
        <v>6576473.9252568148</v>
      </c>
      <c r="BS57" s="127"/>
      <c r="BT57" s="127">
        <f t="shared" ref="BT57:BZ57" si="25">(BU57-BU40+ABS(BU45))/(1-ABS($BT$52))</f>
        <v>587103.3551005359</v>
      </c>
      <c r="BU57" s="127">
        <f t="shared" si="25"/>
        <v>609012.42174818343</v>
      </c>
      <c r="BV57" s="127">
        <f t="shared" si="25"/>
        <v>607454.64253317367</v>
      </c>
      <c r="BW57" s="127">
        <f t="shared" si="25"/>
        <v>638528.05085665383</v>
      </c>
      <c r="BX57" s="127">
        <f t="shared" si="25"/>
        <v>685944.53338905261</v>
      </c>
      <c r="BY57" s="127">
        <f t="shared" si="25"/>
        <v>760060.5168524835</v>
      </c>
      <c r="BZ57" s="127">
        <f t="shared" si="25"/>
        <v>818236.76312220236</v>
      </c>
      <c r="CA57" s="127">
        <f>'[2]SD 4. Assets (RAB)'!BV16*N27</f>
        <v>878283.30101606692</v>
      </c>
      <c r="CB57" s="127">
        <f>CA57*(1-ABS($BT$52))+CB40-ABS(CB45)</f>
        <v>934416.97460675216</v>
      </c>
      <c r="CC57" s="127"/>
      <c r="CD57" s="127">
        <f t="shared" ref="CD57:CJ57" si="26">(CE57-CE40+ABS(CE45))/(1-ABS($CD$52))</f>
        <v>1773174.3295067102</v>
      </c>
      <c r="CE57" s="127">
        <f t="shared" si="26"/>
        <v>1822247.7779326998</v>
      </c>
      <c r="CF57" s="127">
        <f t="shared" si="26"/>
        <v>1872240.4895907331</v>
      </c>
      <c r="CG57" s="127">
        <f t="shared" si="26"/>
        <v>1914877.2294529602</v>
      </c>
      <c r="CH57" s="127">
        <f t="shared" si="26"/>
        <v>1993540.2254899894</v>
      </c>
      <c r="CI57" s="127">
        <f t="shared" si="26"/>
        <v>2095583.2571309679</v>
      </c>
      <c r="CJ57" s="127">
        <f t="shared" si="26"/>
        <v>2207947.8477919488</v>
      </c>
      <c r="CK57" s="127">
        <f>'[2]SD 4. Assets (RAB)'!CE16*N27</f>
        <v>2336268.0817946903</v>
      </c>
      <c r="CL57" s="127">
        <f>CK57*(1-ABS($CD$52))+CL40-ABS(CL45)</f>
        <v>2493744.2943561077</v>
      </c>
      <c r="CM57" s="127"/>
      <c r="CN57" s="127">
        <f t="shared" ref="CN57:CS57" si="27">(CO57-CO40+ABS(CO45))/(1-ABS($CN$52))</f>
        <v>3179720.9401415074</v>
      </c>
      <c r="CO57" s="127">
        <f t="shared" si="27"/>
        <v>3102453.6510424716</v>
      </c>
      <c r="CP57" s="127">
        <f t="shared" si="27"/>
        <v>3020974.0512551409</v>
      </c>
      <c r="CQ57" s="127">
        <f t="shared" si="27"/>
        <v>2995754.6953489417</v>
      </c>
      <c r="CR57" s="127">
        <f t="shared" si="27"/>
        <v>2938544.3113359869</v>
      </c>
      <c r="CS57" s="127">
        <f t="shared" si="27"/>
        <v>3029139.9184209658</v>
      </c>
      <c r="CT57" s="127">
        <f>(CU57-CU40+ABS(CU45))/(1-ABS($CN$52))</f>
        <v>3165265.7725485363</v>
      </c>
      <c r="CU57" s="127">
        <f>'[2]SD 4. Assets (RAB)'!CN16</f>
        <v>3296253.9034986207</v>
      </c>
      <c r="CV57" s="127">
        <f>CU57*(1-ABS($CN$52))+CV40-ABS(CV45)</f>
        <v>3369930.5642987061</v>
      </c>
      <c r="CW57" s="127"/>
      <c r="CX57" s="127">
        <f t="shared" ref="CX57:DD57" si="28">(CY57-CY40+ABS(CY45))/(1-ABS($CX$52))</f>
        <v>1746750.4889321874</v>
      </c>
      <c r="CY57" s="127">
        <f t="shared" si="28"/>
        <v>1798053.2894415327</v>
      </c>
      <c r="CZ57" s="127">
        <f t="shared" si="28"/>
        <v>1907524.5383974814</v>
      </c>
      <c r="DA57" s="127">
        <f t="shared" si="28"/>
        <v>2060280.6972326676</v>
      </c>
      <c r="DB57" s="127">
        <f t="shared" si="28"/>
        <v>2224930.5577245182</v>
      </c>
      <c r="DC57" s="127">
        <f t="shared" si="28"/>
        <v>2393251.9805914718</v>
      </c>
      <c r="DD57" s="127">
        <f t="shared" si="28"/>
        <v>2594132.7400464816</v>
      </c>
      <c r="DE57" s="127">
        <f>'[2]SD 4. Assets (RAB)'!CW16*N27</f>
        <v>2835177.2469121949</v>
      </c>
      <c r="DF57" s="127">
        <f>DE57*(1-ABS($CX$52))+DF40-ABS(DF45)</f>
        <v>3084539.8172915569</v>
      </c>
      <c r="DG57" s="127"/>
      <c r="DH57" s="127">
        <f t="shared" ref="DH57:DM57" si="29">(DI57-DI40+ABS(DI45))/(1-ABS($DH$52))</f>
        <v>1058254.6957143419</v>
      </c>
      <c r="DI57" s="127">
        <f t="shared" si="29"/>
        <v>1092388.599639995</v>
      </c>
      <c r="DJ57" s="127">
        <f t="shared" si="29"/>
        <v>1135302.6318872944</v>
      </c>
      <c r="DK57" s="127">
        <f t="shared" si="29"/>
        <v>1193541.802636099</v>
      </c>
      <c r="DL57" s="127">
        <f t="shared" si="29"/>
        <v>1267729.0316107883</v>
      </c>
      <c r="DM57" s="127">
        <f t="shared" si="29"/>
        <v>1332881.7643900281</v>
      </c>
      <c r="DN57" s="127">
        <f>(DO57-DO40+ABS(DO45))/(1-ABS($DH$52))</f>
        <v>1364912.6778312139</v>
      </c>
      <c r="DO57" s="127">
        <f>'[2]SD 4. Assets (RAB)'!DF16</f>
        <v>1370837.420002891</v>
      </c>
      <c r="DP57" s="127">
        <f>DO57*(1-ABS($DH$52))+DP40-ABS(DP45)</f>
        <v>1387495.164632577</v>
      </c>
      <c r="DQ57" s="127"/>
      <c r="DR57" s="127">
        <f t="shared" ref="DR57:DX57" si="30">(DS57-DS40+ABS(DS45))/(1-ABS($DR$52))</f>
        <v>1406314.5666737785</v>
      </c>
      <c r="DS57" s="127">
        <f t="shared" si="30"/>
        <v>1395234.8605848751</v>
      </c>
      <c r="DT57" s="127">
        <f t="shared" si="30"/>
        <v>1386474.8064089958</v>
      </c>
      <c r="DU57" s="127">
        <f t="shared" si="30"/>
        <v>1411849.4898145746</v>
      </c>
      <c r="DV57" s="127">
        <f t="shared" si="30"/>
        <v>1446794.4393018612</v>
      </c>
      <c r="DW57" s="127">
        <f t="shared" si="30"/>
        <v>1541698.5618237252</v>
      </c>
      <c r="DX57" s="127">
        <f t="shared" si="30"/>
        <v>1640495.5697407734</v>
      </c>
      <c r="DY57" s="127">
        <f>'[2]SD 4. Assets (RAB)'!DO16*N27</f>
        <v>1717702.2363035085</v>
      </c>
      <c r="DZ57" s="127">
        <f>DY57*(1-ABS($DR$52))+DZ40-ABS(DZ45)</f>
        <v>1812096.650384221</v>
      </c>
      <c r="EA57" s="127">
        <f>DZ57*(1-ABS($DR$52))+EA40-ABS(EA45)</f>
        <v>1699937.1764026333</v>
      </c>
      <c r="EB57" s="22"/>
    </row>
    <row r="58" spans="1:132" s="5" customFormat="1" ht="14" x14ac:dyDescent="0.3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</row>
    <row r="59" spans="1:132" s="5" customFormat="1" x14ac:dyDescent="0.35">
      <c r="A59" s="22"/>
      <c r="B59" s="22"/>
      <c r="C59" s="22"/>
      <c r="D59" s="22"/>
      <c r="E59" s="22"/>
      <c r="F59" s="22"/>
      <c r="G59" s="22"/>
      <c r="H59" s="22"/>
      <c r="I59" s="3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</row>
    <row r="60" spans="1:132" s="5" customFormat="1" ht="14" x14ac:dyDescent="0.3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</row>
    <row r="61" spans="1:132" x14ac:dyDescent="0.35">
      <c r="A61" s="3"/>
      <c r="B61" s="3"/>
      <c r="C61" s="3"/>
      <c r="D61" s="3"/>
      <c r="E61" s="3"/>
      <c r="F61" s="3"/>
      <c r="G61" s="3"/>
      <c r="H61" s="3"/>
      <c r="I61" s="128"/>
      <c r="J61" s="128"/>
      <c r="K61" s="128"/>
      <c r="L61" s="3"/>
      <c r="M61" s="3"/>
      <c r="N61" s="3"/>
      <c r="O61" s="3"/>
      <c r="P61" s="3"/>
      <c r="Q61" s="3"/>
      <c r="R61" s="3"/>
      <c r="S61" s="128"/>
      <c r="T61" s="128"/>
      <c r="U61" s="128"/>
      <c r="V61" s="3"/>
      <c r="W61" s="3"/>
      <c r="X61" s="3"/>
      <c r="Y61" s="3"/>
      <c r="Z61" s="3"/>
      <c r="AA61" s="3"/>
      <c r="AB61" s="3"/>
      <c r="AC61" s="128"/>
      <c r="AD61" s="128"/>
      <c r="AE61" s="128"/>
      <c r="AF61" s="3"/>
      <c r="AG61" s="3"/>
      <c r="AH61" s="3"/>
      <c r="AI61" s="3"/>
      <c r="AJ61" s="3"/>
      <c r="AK61" s="3"/>
      <c r="AL61" s="3"/>
      <c r="AM61" s="128"/>
      <c r="AN61" s="128"/>
      <c r="AO61" s="128"/>
      <c r="AP61" s="3"/>
      <c r="AQ61" s="3"/>
      <c r="AR61" s="3"/>
      <c r="AS61" s="3"/>
      <c r="AT61" s="3"/>
      <c r="AU61" s="3"/>
      <c r="AV61" s="3"/>
      <c r="AW61" s="128"/>
      <c r="AX61" s="128"/>
      <c r="AY61" s="128"/>
      <c r="AZ61" s="3"/>
      <c r="BA61" s="3"/>
      <c r="BB61" s="3"/>
      <c r="BC61" s="3"/>
      <c r="BD61" s="3"/>
      <c r="BE61" s="3"/>
      <c r="BF61" s="3"/>
      <c r="BG61" s="128"/>
      <c r="BH61" s="128"/>
      <c r="BI61" s="128"/>
      <c r="BJ61" s="3"/>
      <c r="BK61" s="3"/>
      <c r="BL61" s="3"/>
      <c r="BM61" s="3"/>
      <c r="BN61" s="3"/>
      <c r="BO61" s="3"/>
      <c r="BP61" s="3"/>
      <c r="BQ61" s="128"/>
      <c r="BR61" s="128"/>
      <c r="BS61" s="128"/>
      <c r="BT61" s="3"/>
      <c r="BU61" s="3"/>
      <c r="BV61" s="3"/>
      <c r="BW61" s="3"/>
      <c r="BX61" s="3"/>
      <c r="BY61" s="3"/>
      <c r="BZ61" s="3"/>
      <c r="CA61" s="128"/>
      <c r="CB61" s="128"/>
      <c r="CC61" s="128"/>
      <c r="CD61" s="3"/>
      <c r="CE61" s="3"/>
      <c r="CF61" s="3"/>
      <c r="CG61" s="3"/>
      <c r="CH61" s="3"/>
      <c r="CI61" s="3"/>
      <c r="CJ61" s="3"/>
      <c r="CK61" s="128"/>
      <c r="CL61" s="128"/>
      <c r="CM61" s="128"/>
      <c r="CN61" s="3"/>
      <c r="CO61" s="3"/>
      <c r="CP61" s="3"/>
      <c r="CQ61" s="3"/>
      <c r="CR61" s="3"/>
      <c r="CS61" s="3"/>
      <c r="CT61" s="3"/>
      <c r="CU61" s="128"/>
      <c r="CV61" s="128"/>
      <c r="CW61" s="128"/>
      <c r="CX61" s="3"/>
      <c r="CY61" s="3"/>
      <c r="CZ61" s="3"/>
      <c r="DA61" s="3"/>
      <c r="DB61" s="3"/>
      <c r="DC61" s="3"/>
      <c r="DD61" s="3"/>
      <c r="DE61" s="128"/>
      <c r="DF61" s="128"/>
      <c r="DG61" s="128"/>
      <c r="DH61" s="3"/>
      <c r="DI61" s="3"/>
      <c r="DJ61" s="3"/>
      <c r="DK61" s="3"/>
      <c r="DL61" s="3"/>
      <c r="DM61" s="3"/>
      <c r="DN61" s="3"/>
      <c r="DO61" s="128"/>
      <c r="DP61" s="128"/>
      <c r="DQ61" s="128"/>
      <c r="DR61" s="3"/>
      <c r="DS61" s="3"/>
      <c r="DT61" s="3"/>
      <c r="DU61" s="3"/>
      <c r="DV61" s="3"/>
      <c r="DW61" s="3"/>
      <c r="DX61" s="3"/>
      <c r="DY61" s="128"/>
      <c r="DZ61" s="3"/>
      <c r="EA61" s="3"/>
      <c r="EB61" s="3"/>
    </row>
    <row r="66" spans="2:129" x14ac:dyDescent="0.35"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  <c r="DO66" s="56"/>
      <c r="DP66" s="56"/>
      <c r="DQ66" s="56"/>
      <c r="DR66" s="56"/>
      <c r="DS66" s="56"/>
      <c r="DT66" s="56"/>
      <c r="DU66" s="56"/>
      <c r="DV66" s="56"/>
      <c r="DW66" s="56"/>
      <c r="DX66" s="56"/>
      <c r="DY66" s="56"/>
    </row>
    <row r="67" spans="2:129" x14ac:dyDescent="0.35"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  <c r="DO67" s="56"/>
      <c r="DP67" s="56"/>
      <c r="DQ67" s="56"/>
      <c r="DR67" s="56"/>
      <c r="DS67" s="56"/>
      <c r="DT67" s="56"/>
      <c r="DU67" s="56"/>
      <c r="DV67" s="56"/>
      <c r="DW67" s="56"/>
      <c r="DX67" s="56"/>
      <c r="DY67" s="56"/>
    </row>
    <row r="68" spans="2:129" x14ac:dyDescent="0.35">
      <c r="B68" s="56"/>
      <c r="C68" s="56"/>
      <c r="D68" s="56"/>
      <c r="E68" s="56"/>
      <c r="F68" s="56"/>
      <c r="G68" s="56" t="s">
        <v>154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O68" s="56"/>
      <c r="DP68" s="56"/>
      <c r="DQ68" s="56"/>
      <c r="DR68" s="56"/>
      <c r="DS68" s="56"/>
      <c r="DT68" s="56"/>
      <c r="DU68" s="56"/>
      <c r="DV68" s="56"/>
      <c r="DW68" s="56"/>
      <c r="DX68" s="56"/>
      <c r="DY68" s="56"/>
    </row>
    <row r="69" spans="2:129" x14ac:dyDescent="0.35"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6"/>
      <c r="DO69" s="56"/>
      <c r="DP69" s="56"/>
      <c r="DQ69" s="56"/>
      <c r="DR69" s="56"/>
      <c r="DS69" s="56"/>
      <c r="DT69" s="56"/>
      <c r="DU69" s="56"/>
      <c r="DV69" s="56"/>
      <c r="DW69" s="56"/>
      <c r="DX69" s="56"/>
      <c r="DY69" s="56"/>
    </row>
  </sheetData>
  <customSheetViews>
    <customSheetView guid="{1B607AAC-439D-4F8D-8006-2156BC216D59}" scale="75" showPageBreaks="1">
      <pageMargins left="0.7" right="0.7" top="0.75" bottom="0.75" header="0.3" footer="0.3"/>
      <pageSetup paperSize="9" orientation="portrait" r:id="rId1"/>
    </customSheetView>
    <customSheetView guid="{EDD5654A-1343-4932-B339-0C715CFA6F80}" scale="75" topLeftCell="A26">
      <selection activeCell="DZ61" sqref="DZ61"/>
      <pageMargins left="0.7" right="0.7" top="0.75" bottom="0.75" header="0.3" footer="0.3"/>
      <pageSetup paperSize="9" orientation="portrait" r:id="rId2"/>
    </customSheetView>
    <customSheetView guid="{3C13C1EA-9CFF-4852-A76B-AB9FE15ED3EA}" showPageBreaks="1">
      <selection activeCell="J39" sqref="J39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 topLeftCell="DG26">
      <selection activeCell="DZ61" sqref="DZ61"/>
      <pageMargins left="0.7" right="0.7" top="0.75" bottom="0.75" header="0.3" footer="0.3"/>
      <pageSetup paperSize="9" orientation="portrait" r:id="rId4"/>
    </customSheetView>
    <customSheetView guid="{9D0B1916-93B9-49B4-98ED-979DB65098C4}" scale="75" topLeftCell="DG26">
      <selection activeCell="DZ61" sqref="DZ61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78"/>
  <sheetViews>
    <sheetView zoomScale="75" zoomScaleNormal="75" workbookViewId="0"/>
  </sheetViews>
  <sheetFormatPr defaultRowHeight="14.5" x14ac:dyDescent="0.35"/>
  <cols>
    <col min="1" max="1" width="10.1796875" style="5" bestFit="1" customWidth="1"/>
    <col min="2" max="7" width="12.7265625" style="5" customWidth="1"/>
    <col min="8" max="8" width="9.1796875" style="5"/>
    <col min="9" max="9" width="9.1796875" style="65"/>
    <col min="10" max="10" width="19" customWidth="1"/>
    <col min="11" max="16" width="10.7265625" style="34" customWidth="1"/>
    <col min="19" max="24" width="10.7265625" customWidth="1"/>
    <col min="27" max="32" width="10.7265625" customWidth="1"/>
    <col min="34" max="34" width="7.1796875" customWidth="1"/>
    <col min="36" max="36" width="10.54296875" customWidth="1"/>
    <col min="39" max="39" width="16.7265625" customWidth="1"/>
    <col min="42" max="42" width="10.26953125" customWidth="1"/>
    <col min="45" max="45" width="17.54296875" customWidth="1"/>
    <col min="48" max="48" width="17.54296875" customWidth="1"/>
    <col min="92" max="92" width="10.453125" customWidth="1"/>
  </cols>
  <sheetData>
    <row r="1" spans="1:50" ht="15" x14ac:dyDescent="0.25">
      <c r="A1" s="4" t="s">
        <v>114</v>
      </c>
      <c r="H1" s="22"/>
      <c r="I1" s="61"/>
      <c r="J1" s="16"/>
      <c r="K1" s="31"/>
      <c r="L1" s="31"/>
      <c r="M1" s="31"/>
      <c r="N1" s="31"/>
      <c r="O1" s="31"/>
      <c r="P1" s="31"/>
      <c r="Q1" s="5"/>
      <c r="R1" s="16"/>
      <c r="S1" s="5"/>
      <c r="T1" s="5"/>
      <c r="U1" s="5"/>
      <c r="V1" s="5"/>
      <c r="W1" s="5"/>
      <c r="X1" s="5"/>
      <c r="Y1" s="5"/>
      <c r="Z1" s="16"/>
      <c r="AA1" s="5"/>
      <c r="AB1" s="5"/>
      <c r="AC1" s="5"/>
      <c r="AD1" s="5"/>
      <c r="AE1" s="5"/>
      <c r="AF1" s="5"/>
      <c r="AG1" s="5"/>
      <c r="AH1" s="5"/>
      <c r="AI1" s="16"/>
      <c r="AJ1" s="4" t="s">
        <v>60</v>
      </c>
      <c r="AK1" s="5"/>
      <c r="AL1" s="5"/>
      <c r="AM1" s="5"/>
      <c r="AN1" s="5"/>
      <c r="AO1" s="16"/>
      <c r="AP1" s="4" t="s">
        <v>60</v>
      </c>
      <c r="AQ1" s="5"/>
      <c r="AR1" s="5"/>
      <c r="AS1" s="5"/>
      <c r="AT1" s="5"/>
      <c r="AU1" s="16"/>
      <c r="AV1" s="4" t="s">
        <v>60</v>
      </c>
      <c r="AW1" s="5"/>
      <c r="AX1" s="5"/>
    </row>
    <row r="2" spans="1:50" s="2" customFormat="1" ht="30.75" customHeight="1" x14ac:dyDescent="0.35">
      <c r="A2" s="13"/>
      <c r="B2" s="13"/>
      <c r="C2" s="13"/>
      <c r="D2" s="13"/>
      <c r="E2" s="13"/>
      <c r="F2" s="13"/>
      <c r="G2" s="13"/>
      <c r="H2" s="43"/>
      <c r="I2" s="62"/>
      <c r="J2" s="44"/>
      <c r="K2" s="45"/>
      <c r="L2" s="45"/>
      <c r="M2" s="45"/>
      <c r="N2" s="45"/>
      <c r="O2" s="45"/>
      <c r="P2" s="45"/>
      <c r="Q2" s="13"/>
      <c r="R2" s="44"/>
      <c r="S2" s="13"/>
      <c r="T2" s="13"/>
      <c r="U2" s="13"/>
      <c r="V2" s="13"/>
      <c r="W2" s="13"/>
      <c r="X2" s="13"/>
      <c r="Y2" s="13"/>
      <c r="Z2" s="44"/>
      <c r="AA2" s="13"/>
      <c r="AB2" s="13"/>
      <c r="AC2" s="13"/>
      <c r="AD2" s="13"/>
      <c r="AE2" s="13"/>
      <c r="AF2" s="13"/>
      <c r="AG2" s="13"/>
      <c r="AH2" s="13"/>
      <c r="AI2" s="44"/>
      <c r="AJ2" s="13" t="s">
        <v>51</v>
      </c>
      <c r="AK2" s="13" t="s">
        <v>52</v>
      </c>
      <c r="AL2" s="13" t="s">
        <v>61</v>
      </c>
      <c r="AM2" s="45" t="s">
        <v>61</v>
      </c>
      <c r="AN2" s="13"/>
      <c r="AO2" s="44"/>
      <c r="AP2" s="13" t="s">
        <v>51</v>
      </c>
      <c r="AQ2" s="13" t="s">
        <v>52</v>
      </c>
      <c r="AR2" s="13" t="s">
        <v>61</v>
      </c>
      <c r="AS2" s="47" t="s">
        <v>61</v>
      </c>
      <c r="AT2" s="13"/>
      <c r="AU2" s="44"/>
      <c r="AV2" s="47" t="s">
        <v>61</v>
      </c>
      <c r="AW2" s="13"/>
      <c r="AX2" s="13"/>
    </row>
    <row r="3" spans="1:50" s="2" customFormat="1" ht="30.75" customHeight="1" x14ac:dyDescent="0.35">
      <c r="A3" s="4" t="s">
        <v>107</v>
      </c>
      <c r="B3" s="13"/>
      <c r="C3" s="13"/>
      <c r="D3" s="13"/>
      <c r="E3" s="13"/>
      <c r="F3" s="13"/>
      <c r="G3" s="13"/>
      <c r="H3" s="43"/>
      <c r="I3" s="62"/>
      <c r="J3" s="44"/>
      <c r="K3" s="46" t="s">
        <v>54</v>
      </c>
      <c r="L3" s="45"/>
      <c r="M3" s="45"/>
      <c r="N3" s="45"/>
      <c r="O3" s="45"/>
      <c r="P3" s="45"/>
      <c r="Q3" s="13"/>
      <c r="R3" s="44"/>
      <c r="S3" s="47" t="s">
        <v>54</v>
      </c>
      <c r="T3" s="13"/>
      <c r="U3" s="13"/>
      <c r="V3" s="13"/>
      <c r="W3" s="13"/>
      <c r="X3" s="13"/>
      <c r="Y3" s="13"/>
      <c r="Z3" s="44"/>
      <c r="AA3" s="47" t="s">
        <v>40</v>
      </c>
      <c r="AB3" s="13"/>
      <c r="AC3" s="13"/>
      <c r="AD3" s="13"/>
      <c r="AE3" s="13"/>
      <c r="AF3" s="13"/>
      <c r="AG3" s="13"/>
      <c r="AH3" s="13"/>
      <c r="AI3" s="44"/>
      <c r="AJ3" s="13" t="s">
        <v>53</v>
      </c>
      <c r="AK3" s="13" t="s">
        <v>53</v>
      </c>
      <c r="AL3" s="13" t="s">
        <v>53</v>
      </c>
      <c r="AM3" s="45" t="s">
        <v>111</v>
      </c>
      <c r="AN3" s="13"/>
      <c r="AO3" s="44"/>
      <c r="AP3" s="13" t="s">
        <v>53</v>
      </c>
      <c r="AQ3" s="13" t="s">
        <v>53</v>
      </c>
      <c r="AR3" s="13" t="s">
        <v>53</v>
      </c>
      <c r="AS3" s="46" t="s">
        <v>110</v>
      </c>
      <c r="AT3" s="13"/>
      <c r="AU3" s="44"/>
      <c r="AV3" s="46" t="s">
        <v>110</v>
      </c>
      <c r="AW3" s="13"/>
      <c r="AX3" s="13"/>
    </row>
    <row r="4" spans="1:50" ht="15" x14ac:dyDescent="0.25">
      <c r="A4" s="5" t="s">
        <v>109</v>
      </c>
      <c r="H4" s="22"/>
      <c r="I4" s="61"/>
      <c r="J4" s="16"/>
      <c r="K4" s="31" t="s">
        <v>25</v>
      </c>
      <c r="L4" s="31"/>
      <c r="M4" s="31"/>
      <c r="N4" s="31"/>
      <c r="O4" s="31"/>
      <c r="P4" s="31"/>
      <c r="Q4" s="5"/>
      <c r="R4" s="16"/>
      <c r="S4" s="5" t="s">
        <v>26</v>
      </c>
      <c r="T4" s="5"/>
      <c r="U4" s="5"/>
      <c r="V4" s="5"/>
      <c r="W4" s="5"/>
      <c r="X4" s="5"/>
      <c r="Y4" s="5"/>
      <c r="Z4" s="16"/>
      <c r="AA4" s="5"/>
      <c r="AB4" s="5"/>
      <c r="AC4" s="5"/>
      <c r="AD4" s="5"/>
      <c r="AE4" s="5"/>
      <c r="AF4" s="5"/>
      <c r="AG4" s="5"/>
      <c r="AH4" s="5"/>
      <c r="AI4" s="16"/>
      <c r="AJ4" s="17" t="s">
        <v>55</v>
      </c>
      <c r="AK4" s="5"/>
      <c r="AL4" s="5"/>
      <c r="AM4" s="5"/>
      <c r="AN4" s="5"/>
      <c r="AO4" s="16"/>
      <c r="AP4" s="17" t="s">
        <v>62</v>
      </c>
      <c r="AQ4" s="5"/>
      <c r="AR4" s="5"/>
      <c r="AS4" s="5"/>
      <c r="AT4" s="5"/>
      <c r="AU4" s="16"/>
      <c r="AV4" s="17" t="s">
        <v>56</v>
      </c>
      <c r="AW4" s="5"/>
      <c r="AX4" s="5"/>
    </row>
    <row r="5" spans="1:50" s="34" customFormat="1" ht="166.5" customHeight="1" x14ac:dyDescent="0.3">
      <c r="A5" s="31"/>
      <c r="B5" s="35" t="s">
        <v>2</v>
      </c>
      <c r="C5" s="36" t="s">
        <v>0</v>
      </c>
      <c r="D5" s="36" t="s">
        <v>5</v>
      </c>
      <c r="E5" s="36" t="s">
        <v>4</v>
      </c>
      <c r="F5" s="36" t="s">
        <v>7</v>
      </c>
      <c r="G5" s="36" t="s">
        <v>6</v>
      </c>
      <c r="H5" s="60"/>
      <c r="I5" s="63"/>
      <c r="J5" s="33"/>
      <c r="K5" s="41" t="s">
        <v>35</v>
      </c>
      <c r="L5" s="41" t="s">
        <v>63</v>
      </c>
      <c r="M5" s="41" t="s">
        <v>36</v>
      </c>
      <c r="N5" s="41" t="s">
        <v>37</v>
      </c>
      <c r="O5" s="41" t="s">
        <v>38</v>
      </c>
      <c r="P5" s="41" t="s">
        <v>39</v>
      </c>
      <c r="Q5" s="31"/>
      <c r="R5" s="33"/>
      <c r="S5" s="41" t="s">
        <v>35</v>
      </c>
      <c r="T5" s="41" t="s">
        <v>63</v>
      </c>
      <c r="U5" s="41" t="s">
        <v>36</v>
      </c>
      <c r="V5" s="41" t="s">
        <v>37</v>
      </c>
      <c r="W5" s="41" t="s">
        <v>38</v>
      </c>
      <c r="X5" s="41" t="s">
        <v>39</v>
      </c>
      <c r="Y5" s="31"/>
      <c r="Z5" s="33"/>
      <c r="AA5" s="53" t="s">
        <v>35</v>
      </c>
      <c r="AB5" s="53" t="s">
        <v>63</v>
      </c>
      <c r="AC5" s="53" t="s">
        <v>36</v>
      </c>
      <c r="AD5" s="53" t="s">
        <v>37</v>
      </c>
      <c r="AE5" s="53" t="s">
        <v>38</v>
      </c>
      <c r="AF5" s="53" t="s">
        <v>39</v>
      </c>
      <c r="AG5" s="53" t="s">
        <v>108</v>
      </c>
      <c r="AH5" s="32"/>
      <c r="AI5" s="33"/>
      <c r="AJ5" s="31"/>
      <c r="AK5" s="31"/>
      <c r="AL5" s="31"/>
      <c r="AM5" s="31"/>
      <c r="AN5" s="31"/>
      <c r="AO5" s="33"/>
      <c r="AP5" s="31"/>
      <c r="AQ5" s="31"/>
      <c r="AR5" s="31"/>
      <c r="AS5" s="31"/>
      <c r="AT5" s="31"/>
      <c r="AU5" s="33"/>
      <c r="AV5" s="31"/>
      <c r="AW5" s="31"/>
      <c r="AX5" s="31"/>
    </row>
    <row r="6" spans="1:50" x14ac:dyDescent="0.35">
      <c r="A6" s="10">
        <v>35765</v>
      </c>
      <c r="B6" s="30">
        <v>63.6</v>
      </c>
      <c r="D6" s="8"/>
      <c r="E6" s="8"/>
      <c r="F6" s="8"/>
      <c r="G6" s="8"/>
      <c r="H6" s="60"/>
      <c r="I6" s="64"/>
      <c r="J6" s="16">
        <v>2006</v>
      </c>
      <c r="K6" s="38">
        <f>SUM(B39:B42)/4</f>
        <v>90.074999999999989</v>
      </c>
      <c r="L6" s="38">
        <f t="shared" ref="L6:P6" si="0">SUM(C39:C42)/4</f>
        <v>83.9</v>
      </c>
      <c r="M6" s="38">
        <f>SUM(D39:D42)/4</f>
        <v>98.75</v>
      </c>
      <c r="N6" s="38">
        <f t="shared" si="0"/>
        <v>84.525000000000006</v>
      </c>
      <c r="O6" s="38">
        <f>SUM(F39:F42)/4</f>
        <v>84.35</v>
      </c>
      <c r="P6" s="38">
        <f t="shared" si="0"/>
        <v>81.825000000000003</v>
      </c>
      <c r="Q6" s="5"/>
      <c r="R6" s="16" t="s">
        <v>27</v>
      </c>
      <c r="S6" s="14">
        <f t="shared" ref="S6:X6" si="1">SUM(B37:B40)/4</f>
        <v>87.625</v>
      </c>
      <c r="T6" s="14">
        <f t="shared" si="1"/>
        <v>81.325000000000003</v>
      </c>
      <c r="U6" s="14">
        <f t="shared" si="1"/>
        <v>98.6</v>
      </c>
      <c r="V6" s="14">
        <f t="shared" si="1"/>
        <v>82.724999999999994</v>
      </c>
      <c r="W6" s="14">
        <f t="shared" si="1"/>
        <v>82.474999999999994</v>
      </c>
      <c r="X6" s="14">
        <f t="shared" si="1"/>
        <v>79.45</v>
      </c>
      <c r="Y6" s="5"/>
      <c r="Z6" s="19">
        <v>2006</v>
      </c>
      <c r="AA6" s="5">
        <f t="shared" ref="AA6:AA10" si="2">1-SUM(AB6:AF6)</f>
        <v>0.626</v>
      </c>
      <c r="AB6" s="5">
        <v>0.193</v>
      </c>
      <c r="AC6" s="5">
        <v>8.1000000000000003E-2</v>
      </c>
      <c r="AD6" s="5">
        <v>0.06</v>
      </c>
      <c r="AE6" s="5">
        <v>0.03</v>
      </c>
      <c r="AF6" s="5">
        <v>0.01</v>
      </c>
      <c r="AG6" s="42">
        <f>SUM(AA6:AF6)</f>
        <v>1</v>
      </c>
      <c r="AH6" s="20"/>
      <c r="AI6" s="16">
        <v>2006</v>
      </c>
      <c r="AJ6" s="20">
        <f>SUMPRODUCT(K19:P19,AA6:AF6)</f>
        <v>1</v>
      </c>
      <c r="AK6" s="20">
        <f t="shared" ref="AK6:AK15" si="3">1/SUMPRODUCT(K32:P32,AA6:AF6)</f>
        <v>1</v>
      </c>
      <c r="AL6" s="20">
        <f>SQRT(AJ6*AK6)</f>
        <v>1</v>
      </c>
      <c r="AM6" s="20">
        <f>AL6*AL6</f>
        <v>1</v>
      </c>
      <c r="AN6" s="5"/>
      <c r="AO6" s="16" t="s">
        <v>27</v>
      </c>
      <c r="AP6" s="20">
        <f>SUMPRODUCT(S19:X19,AA6:AF6)</f>
        <v>1</v>
      </c>
      <c r="AQ6" s="20">
        <f t="shared" ref="AQ6:AQ15" si="4">1/SUMPRODUCT(S32:X32,AA6:AF6)</f>
        <v>1</v>
      </c>
      <c r="AR6" s="20">
        <f t="shared" ref="AR6:AR12" si="5">SQRT(AP6*AQ6)</f>
        <v>1</v>
      </c>
      <c r="AS6" s="48">
        <v>1</v>
      </c>
      <c r="AT6" s="5"/>
      <c r="AU6" s="16">
        <v>2006</v>
      </c>
      <c r="AV6" s="49">
        <f>SUM(K6/S6*AA6,L6/T6*AB6,M6/U6*AC6,N6/V6*AD6, O6/W6*AE6,P6/X6*AF6)</f>
        <v>1.0260236807300955</v>
      </c>
      <c r="AW6" s="6"/>
      <c r="AX6" s="6"/>
    </row>
    <row r="7" spans="1:50" x14ac:dyDescent="0.35">
      <c r="A7" s="10">
        <v>35855</v>
      </c>
      <c r="B7" s="30">
        <v>64.2</v>
      </c>
      <c r="D7" s="8"/>
      <c r="E7" s="8"/>
      <c r="F7" s="8"/>
      <c r="G7" s="8"/>
      <c r="H7" s="60"/>
      <c r="I7" s="64"/>
      <c r="J7" s="16">
        <v>2007</v>
      </c>
      <c r="K7" s="38">
        <f>SUM(B43:B46)/4</f>
        <v>93.775000000000006</v>
      </c>
      <c r="L7" s="38">
        <f t="shared" ref="L7:N7" si="6">SUM(C43:C46)/4</f>
        <v>87.9</v>
      </c>
      <c r="M7" s="38">
        <f>SUM(D43:D46)/4</f>
        <v>97.75</v>
      </c>
      <c r="N7" s="38">
        <f t="shared" si="6"/>
        <v>88.424999999999997</v>
      </c>
      <c r="O7" s="38">
        <f>SUM(F43:F46)/4</f>
        <v>88.2</v>
      </c>
      <c r="P7" s="38">
        <f>SUM(G43:G46)/4</f>
        <v>84.55</v>
      </c>
      <c r="Q7" s="5"/>
      <c r="R7" s="16" t="s">
        <v>28</v>
      </c>
      <c r="S7" s="14">
        <f t="shared" ref="S7:X7" si="7">SUM(B41:B44)/4</f>
        <v>91.824999999999989</v>
      </c>
      <c r="T7" s="14">
        <f t="shared" si="7"/>
        <v>85.925000000000011</v>
      </c>
      <c r="U7" s="14">
        <f t="shared" si="7"/>
        <v>98.149999999999991</v>
      </c>
      <c r="V7" s="14">
        <f t="shared" si="7"/>
        <v>87.075000000000003</v>
      </c>
      <c r="W7" s="14">
        <f t="shared" si="7"/>
        <v>86.275000000000006</v>
      </c>
      <c r="X7" s="14">
        <f t="shared" si="7"/>
        <v>83.575000000000003</v>
      </c>
      <c r="Y7" s="5"/>
      <c r="Z7" s="19">
        <v>2007</v>
      </c>
      <c r="AA7" s="5">
        <f t="shared" si="2"/>
        <v>0.626</v>
      </c>
      <c r="AB7" s="5">
        <v>0.193</v>
      </c>
      <c r="AC7" s="5">
        <v>8.1000000000000003E-2</v>
      </c>
      <c r="AD7" s="5">
        <v>0.06</v>
      </c>
      <c r="AE7" s="5">
        <v>0.03</v>
      </c>
      <c r="AF7" s="5">
        <v>0.01</v>
      </c>
      <c r="AG7" s="42">
        <f t="shared" ref="AG7:AG13" si="8">SUM(AA7:AF7)</f>
        <v>1</v>
      </c>
      <c r="AH7" s="20"/>
      <c r="AI7" s="16">
        <v>2007</v>
      </c>
      <c r="AJ7" s="20">
        <f t="shared" ref="AJ7:AJ14" si="9">SUMPRODUCT(K20:P20,AA6:AF6)</f>
        <v>1.0385660383474298</v>
      </c>
      <c r="AK7" s="20">
        <f t="shared" si="3"/>
        <v>1.0383479968483211</v>
      </c>
      <c r="AL7" s="20">
        <f>SQRT(AJ7*AK7)</f>
        <v>1.038457011875191</v>
      </c>
      <c r="AM7" s="20">
        <f t="shared" ref="AM7:AM13" si="10">AM6*AL7</f>
        <v>1.038457011875191</v>
      </c>
      <c r="AN7" s="5"/>
      <c r="AO7" s="16" t="s">
        <v>28</v>
      </c>
      <c r="AP7" s="20">
        <f t="shared" ref="AP7:AP14" si="11">SUMPRODUCT(S20:X20,AA6:AF6)</f>
        <v>1.0456086155834352</v>
      </c>
      <c r="AQ7" s="20">
        <f t="shared" si="4"/>
        <v>1.0453755308313812</v>
      </c>
      <c r="AR7" s="20">
        <f t="shared" si="5"/>
        <v>1.0454920667118421</v>
      </c>
      <c r="AS7" s="48">
        <f>AS6*AR7</f>
        <v>1.0454920667118421</v>
      </c>
      <c r="AT7" s="5"/>
      <c r="AU7" s="16">
        <v>2007</v>
      </c>
      <c r="AV7" s="48">
        <f>AV$6*AM7</f>
        <v>1.0654814856041601</v>
      </c>
      <c r="AW7" s="21"/>
      <c r="AX7" s="21"/>
    </row>
    <row r="8" spans="1:50" x14ac:dyDescent="0.35">
      <c r="A8" s="10">
        <v>35947</v>
      </c>
      <c r="B8" s="30">
        <v>64.400000000000006</v>
      </c>
      <c r="D8" s="8"/>
      <c r="E8" s="8"/>
      <c r="F8" s="8"/>
      <c r="G8" s="8"/>
      <c r="H8" s="60"/>
      <c r="I8" s="64"/>
      <c r="J8" s="16">
        <v>2008</v>
      </c>
      <c r="K8" s="38">
        <f t="shared" ref="K8:O8" si="12">SUM(B47:B50)/4</f>
        <v>97.724999999999994</v>
      </c>
      <c r="L8" s="38">
        <f t="shared" si="12"/>
        <v>94.25</v>
      </c>
      <c r="M8" s="38">
        <f t="shared" si="12"/>
        <v>97.825000000000003</v>
      </c>
      <c r="N8" s="38">
        <f t="shared" si="12"/>
        <v>92.25</v>
      </c>
      <c r="O8" s="38">
        <f t="shared" si="12"/>
        <v>91.075000000000017</v>
      </c>
      <c r="P8" s="38">
        <f>SUM(G47:G50)/4</f>
        <v>87.65</v>
      </c>
      <c r="Q8" s="5"/>
      <c r="R8" s="16" t="s">
        <v>29</v>
      </c>
      <c r="S8" s="14">
        <f t="shared" ref="S8:X8" si="13">SUM(B45:B48)/4</f>
        <v>95.674999999999997</v>
      </c>
      <c r="T8" s="14">
        <f t="shared" si="13"/>
        <v>90.699999999999989</v>
      </c>
      <c r="U8" s="14">
        <f t="shared" si="13"/>
        <v>97.525000000000006</v>
      </c>
      <c r="V8" s="14">
        <f t="shared" si="13"/>
        <v>90.25</v>
      </c>
      <c r="W8" s="14">
        <f t="shared" si="13"/>
        <v>89.5</v>
      </c>
      <c r="X8" s="14">
        <f t="shared" si="13"/>
        <v>86.125</v>
      </c>
      <c r="Y8" s="5"/>
      <c r="Z8" s="19">
        <v>2008</v>
      </c>
      <c r="AA8" s="5">
        <f t="shared" si="2"/>
        <v>0.626</v>
      </c>
      <c r="AB8" s="5">
        <v>0.193</v>
      </c>
      <c r="AC8" s="5">
        <v>8.1000000000000003E-2</v>
      </c>
      <c r="AD8" s="5">
        <v>0.06</v>
      </c>
      <c r="AE8" s="5">
        <v>0.03</v>
      </c>
      <c r="AF8" s="5">
        <v>0.01</v>
      </c>
      <c r="AG8" s="42">
        <f t="shared" si="8"/>
        <v>1</v>
      </c>
      <c r="AH8" s="20"/>
      <c r="AI8" s="16">
        <v>2008</v>
      </c>
      <c r="AJ8" s="20">
        <f t="shared" si="9"/>
        <v>1.0443130897302273</v>
      </c>
      <c r="AK8" s="20">
        <f t="shared" si="3"/>
        <v>1.0440118049680069</v>
      </c>
      <c r="AL8" s="20">
        <f t="shared" ref="AL8:AL13" si="14">SQRT(AJ8*AK8)</f>
        <v>1.044162436482452</v>
      </c>
      <c r="AM8" s="20">
        <f t="shared" si="10"/>
        <v>1.0843178037018861</v>
      </c>
      <c r="AN8" s="5"/>
      <c r="AO8" s="16" t="s">
        <v>29</v>
      </c>
      <c r="AP8" s="20">
        <f t="shared" si="11"/>
        <v>1.0400705129780694</v>
      </c>
      <c r="AQ8" s="20">
        <f t="shared" si="4"/>
        <v>1.0398469083118975</v>
      </c>
      <c r="AR8" s="20">
        <f t="shared" si="5"/>
        <v>1.0399587046352441</v>
      </c>
      <c r="AS8" s="48">
        <f t="shared" ref="AS8:AS13" si="15">AS7*AR8</f>
        <v>1.0872685754040716</v>
      </c>
      <c r="AT8" s="5"/>
      <c r="AU8" s="16">
        <v>2008</v>
      </c>
      <c r="AV8" s="48">
        <f t="shared" ref="AV8:AV12" si="16">AV$6*AM8</f>
        <v>1.1125357440353825</v>
      </c>
      <c r="AW8" s="21"/>
      <c r="AX8" s="21"/>
    </row>
    <row r="9" spans="1:50" x14ac:dyDescent="0.35">
      <c r="A9" s="10">
        <v>36039</v>
      </c>
      <c r="B9" s="30">
        <v>64.900000000000006</v>
      </c>
      <c r="C9" s="12">
        <v>64.5</v>
      </c>
      <c r="D9" s="8"/>
      <c r="E9" s="8"/>
      <c r="F9" s="8">
        <v>60.1</v>
      </c>
      <c r="G9" s="12"/>
      <c r="H9" s="60"/>
      <c r="I9" s="64"/>
      <c r="J9" s="16">
        <v>2009</v>
      </c>
      <c r="K9" s="38">
        <f t="shared" ref="K9:P9" si="17">SUM(B51:B54)/4</f>
        <v>102</v>
      </c>
      <c r="L9" s="38">
        <f t="shared" si="17"/>
        <v>92.875</v>
      </c>
      <c r="M9" s="38">
        <f t="shared" si="17"/>
        <v>96.924999999999997</v>
      </c>
      <c r="N9" s="38">
        <f>SUM(E51:E54)/4</f>
        <v>94.699999999999989</v>
      </c>
      <c r="O9" s="38">
        <f t="shared" si="17"/>
        <v>93.850000000000009</v>
      </c>
      <c r="P9" s="38">
        <f t="shared" si="17"/>
        <v>91.8</v>
      </c>
      <c r="Q9" s="5"/>
      <c r="R9" s="16" t="s">
        <v>30</v>
      </c>
      <c r="S9" s="14">
        <f t="shared" ref="S9:X9" si="18">SUM(B49:B52)/4</f>
        <v>100</v>
      </c>
      <c r="T9" s="14">
        <f t="shared" si="18"/>
        <v>94.85</v>
      </c>
      <c r="U9" s="14">
        <f t="shared" si="18"/>
        <v>97.875</v>
      </c>
      <c r="V9" s="14">
        <f t="shared" si="18"/>
        <v>93.5</v>
      </c>
      <c r="W9" s="14">
        <f t="shared" si="18"/>
        <v>93.399999999999991</v>
      </c>
      <c r="X9" s="14">
        <f t="shared" si="18"/>
        <v>89.8</v>
      </c>
      <c r="Y9" s="5"/>
      <c r="Z9" s="19">
        <v>2009</v>
      </c>
      <c r="AA9" s="5">
        <f t="shared" si="2"/>
        <v>0.626</v>
      </c>
      <c r="AB9" s="5">
        <v>0.193</v>
      </c>
      <c r="AC9" s="5">
        <v>8.1000000000000003E-2</v>
      </c>
      <c r="AD9" s="5">
        <v>0.06</v>
      </c>
      <c r="AE9" s="5">
        <v>0.03</v>
      </c>
      <c r="AF9" s="5">
        <v>0.01</v>
      </c>
      <c r="AG9" s="42">
        <f t="shared" si="8"/>
        <v>1</v>
      </c>
      <c r="AH9" s="20"/>
      <c r="AI9" s="16">
        <v>2009</v>
      </c>
      <c r="AJ9" s="20">
        <f t="shared" si="9"/>
        <v>1.0268046909465933</v>
      </c>
      <c r="AK9" s="20">
        <f t="shared" si="3"/>
        <v>1.0261869523607481</v>
      </c>
      <c r="AL9" s="20">
        <f>SQRT(AJ9*AK9)</f>
        <v>1.026495775184781</v>
      </c>
      <c r="AM9" s="20">
        <f t="shared" si="10"/>
        <v>1.1130476444576267</v>
      </c>
      <c r="AN9" s="5"/>
      <c r="AO9" s="16" t="s">
        <v>30</v>
      </c>
      <c r="AP9" s="20">
        <f t="shared" si="11"/>
        <v>1.0413144942654609</v>
      </c>
      <c r="AQ9" s="20">
        <f t="shared" si="4"/>
        <v>1.0411851423591143</v>
      </c>
      <c r="AR9" s="20">
        <f t="shared" si="5"/>
        <v>1.0412498163036539</v>
      </c>
      <c r="AS9" s="48">
        <f t="shared" si="15"/>
        <v>1.1321182044122251</v>
      </c>
      <c r="AT9" s="5"/>
      <c r="AU9" s="16">
        <v>2009</v>
      </c>
      <c r="AV9" s="48">
        <f>AV$6*AM9</f>
        <v>1.1420132409943768</v>
      </c>
      <c r="AW9" s="21"/>
      <c r="AX9" s="21"/>
    </row>
    <row r="10" spans="1:50" x14ac:dyDescent="0.35">
      <c r="A10" s="10">
        <v>36130</v>
      </c>
      <c r="B10" s="30">
        <v>65.3</v>
      </c>
      <c r="C10" s="12">
        <v>64.2</v>
      </c>
      <c r="D10" s="8"/>
      <c r="E10" s="8"/>
      <c r="F10" s="8">
        <v>60.1</v>
      </c>
      <c r="G10" s="12"/>
      <c r="H10" s="60"/>
      <c r="I10" s="64"/>
      <c r="J10" s="16">
        <v>2010</v>
      </c>
      <c r="K10" s="38">
        <f t="shared" ref="K10:P10" si="19">SUM(B55:B58)/4</f>
        <v>106.75</v>
      </c>
      <c r="L10" s="38">
        <f>SUM(C55:C58)/4</f>
        <v>94.45</v>
      </c>
      <c r="M10" s="38">
        <f t="shared" si="19"/>
        <v>98.25</v>
      </c>
      <c r="N10" s="38">
        <f t="shared" si="19"/>
        <v>95.524999999999991</v>
      </c>
      <c r="O10" s="38">
        <f t="shared" si="19"/>
        <v>95.424999999999997</v>
      </c>
      <c r="P10" s="38">
        <f t="shared" si="19"/>
        <v>95.474999999999994</v>
      </c>
      <c r="Q10" s="5"/>
      <c r="R10" s="16" t="s">
        <v>31</v>
      </c>
      <c r="S10" s="14">
        <f t="shared" ref="S10:X10" si="20">SUM(B53:B56)/4</f>
        <v>104.35</v>
      </c>
      <c r="T10" s="14">
        <f t="shared" si="20"/>
        <v>92.95</v>
      </c>
      <c r="U10" s="14">
        <f t="shared" si="20"/>
        <v>97.224999999999994</v>
      </c>
      <c r="V10" s="14">
        <f t="shared" si="20"/>
        <v>95.274999999999991</v>
      </c>
      <c r="W10" s="14">
        <f t="shared" si="20"/>
        <v>94.125</v>
      </c>
      <c r="X10" s="14">
        <f t="shared" si="20"/>
        <v>93.425000000000011</v>
      </c>
      <c r="Y10" s="5"/>
      <c r="Z10" s="19">
        <v>2010</v>
      </c>
      <c r="AA10" s="5">
        <f t="shared" si="2"/>
        <v>0.626</v>
      </c>
      <c r="AB10" s="5">
        <v>0.193</v>
      </c>
      <c r="AC10" s="5">
        <v>8.1000000000000003E-2</v>
      </c>
      <c r="AD10" s="5">
        <v>0.06</v>
      </c>
      <c r="AE10" s="5">
        <v>0.03</v>
      </c>
      <c r="AF10" s="5">
        <v>0.01</v>
      </c>
      <c r="AG10" s="42">
        <f t="shared" si="8"/>
        <v>1</v>
      </c>
      <c r="AH10" s="20"/>
      <c r="AI10" s="16">
        <v>2010</v>
      </c>
      <c r="AJ10" s="20">
        <f t="shared" si="9"/>
        <v>1.034958700796462</v>
      </c>
      <c r="AK10" s="20">
        <f t="shared" si="3"/>
        <v>1.0347294487452594</v>
      </c>
      <c r="AL10" s="20">
        <f t="shared" si="14"/>
        <v>1.0348440684225007</v>
      </c>
      <c r="AM10" s="20">
        <f t="shared" si="10"/>
        <v>1.1518307527386114</v>
      </c>
      <c r="AN10" s="5"/>
      <c r="AO10" s="16" t="s">
        <v>31</v>
      </c>
      <c r="AP10" s="20">
        <f t="shared" si="11"/>
        <v>1.0246025462353199</v>
      </c>
      <c r="AQ10" s="20">
        <f t="shared" si="4"/>
        <v>1.0239041444627306</v>
      </c>
      <c r="AR10" s="20">
        <f t="shared" si="5"/>
        <v>1.0242532858221205</v>
      </c>
      <c r="AS10" s="48">
        <f t="shared" si="15"/>
        <v>1.1595757908082607</v>
      </c>
      <c r="AT10" s="5"/>
      <c r="AU10" s="16">
        <v>2010</v>
      </c>
      <c r="AV10" s="48">
        <f t="shared" si="16"/>
        <v>1.1818056285029865</v>
      </c>
      <c r="AW10" s="21"/>
      <c r="AX10" s="21"/>
    </row>
    <row r="11" spans="1:50" x14ac:dyDescent="0.35">
      <c r="A11" s="10">
        <v>36220</v>
      </c>
      <c r="B11" s="30">
        <v>66</v>
      </c>
      <c r="C11" s="12">
        <v>63.7</v>
      </c>
      <c r="D11" s="8"/>
      <c r="E11" s="8"/>
      <c r="F11" s="8">
        <v>60.4</v>
      </c>
      <c r="G11" s="12"/>
      <c r="H11" s="60"/>
      <c r="I11" s="64"/>
      <c r="J11" s="16">
        <v>2011</v>
      </c>
      <c r="K11" s="38">
        <f t="shared" ref="K11:P11" si="21">SUM(B59:B62)/4</f>
        <v>110.55000000000001</v>
      </c>
      <c r="L11" s="38">
        <f t="shared" si="21"/>
        <v>99.1</v>
      </c>
      <c r="M11" s="38">
        <f>SUM(D59:D62)/4</f>
        <v>99.45</v>
      </c>
      <c r="N11" s="38">
        <f t="shared" si="21"/>
        <v>98.225000000000009</v>
      </c>
      <c r="O11" s="38">
        <f t="shared" si="21"/>
        <v>98.525000000000006</v>
      </c>
      <c r="P11" s="38">
        <f t="shared" si="21"/>
        <v>98.3</v>
      </c>
      <c r="Q11" s="5"/>
      <c r="R11" s="16" t="s">
        <v>32</v>
      </c>
      <c r="S11" s="14">
        <f t="shared" ref="S11:X11" si="22">SUM(B57:B60)/4</f>
        <v>108.69999999999999</v>
      </c>
      <c r="T11" s="14">
        <f t="shared" si="22"/>
        <v>96.9</v>
      </c>
      <c r="U11" s="14">
        <f t="shared" si="22"/>
        <v>98.674999999999997</v>
      </c>
      <c r="V11" s="14">
        <f t="shared" si="22"/>
        <v>96.35</v>
      </c>
      <c r="W11" s="14">
        <f t="shared" si="22"/>
        <v>96.824999999999989</v>
      </c>
      <c r="X11" s="14">
        <f t="shared" si="22"/>
        <v>97</v>
      </c>
      <c r="Y11" s="5"/>
      <c r="Z11" s="19">
        <v>2011</v>
      </c>
      <c r="AA11" s="5">
        <f>1-SUM(AB11:AF11)</f>
        <v>0.626</v>
      </c>
      <c r="AB11" s="5">
        <v>0.193</v>
      </c>
      <c r="AC11" s="5">
        <v>8.1000000000000003E-2</v>
      </c>
      <c r="AD11" s="5">
        <v>0.06</v>
      </c>
      <c r="AE11" s="5">
        <v>0.03</v>
      </c>
      <c r="AF11" s="5">
        <v>0.01</v>
      </c>
      <c r="AG11" s="42">
        <f t="shared" si="8"/>
        <v>1</v>
      </c>
      <c r="AH11" s="20"/>
      <c r="AI11" s="16">
        <v>2011</v>
      </c>
      <c r="AJ11" s="20">
        <f t="shared" si="9"/>
        <v>1.0357413740351309</v>
      </c>
      <c r="AK11" s="20">
        <f t="shared" si="3"/>
        <v>1.0356596549638784</v>
      </c>
      <c r="AL11" s="20">
        <f t="shared" si="14"/>
        <v>1.0357005136935276</v>
      </c>
      <c r="AM11" s="20">
        <f t="shared" si="10"/>
        <v>1.1929517022993823</v>
      </c>
      <c r="AN11" s="5"/>
      <c r="AO11" s="16" t="s">
        <v>32</v>
      </c>
      <c r="AP11" s="20">
        <f t="shared" si="11"/>
        <v>1.0374257806441534</v>
      </c>
      <c r="AQ11" s="20">
        <f t="shared" si="4"/>
        <v>1.0373268907078692</v>
      </c>
      <c r="AR11" s="20">
        <f>SQRT(AP11*AQ11)</f>
        <v>1.0373763344976517</v>
      </c>
      <c r="AS11" s="48">
        <f t="shared" si="15"/>
        <v>1.2029164834408892</v>
      </c>
      <c r="AT11" s="5"/>
      <c r="AU11" s="16">
        <v>2011</v>
      </c>
      <c r="AV11" s="48">
        <f t="shared" si="16"/>
        <v>1.2239966965264455</v>
      </c>
      <c r="AW11" s="21"/>
      <c r="AX11" s="21"/>
    </row>
    <row r="12" spans="1:50" x14ac:dyDescent="0.35">
      <c r="A12" s="10">
        <v>36312</v>
      </c>
      <c r="B12" s="30">
        <v>66.5</v>
      </c>
      <c r="C12" s="12">
        <v>64.2</v>
      </c>
      <c r="D12" s="8"/>
      <c r="E12" s="8"/>
      <c r="F12" s="8">
        <v>60.4</v>
      </c>
      <c r="G12" s="12"/>
      <c r="H12" s="60"/>
      <c r="I12" s="64"/>
      <c r="J12" s="16">
        <v>2012</v>
      </c>
      <c r="K12" s="38">
        <f t="shared" ref="K12:P12" si="23">SUM(B63:B66)/4</f>
        <v>114.9</v>
      </c>
      <c r="L12" s="38">
        <f t="shared" si="23"/>
        <v>100.925</v>
      </c>
      <c r="M12" s="38">
        <f t="shared" si="23"/>
        <v>99.925000000000011</v>
      </c>
      <c r="N12" s="38">
        <f t="shared" si="23"/>
        <v>100.5</v>
      </c>
      <c r="O12" s="38">
        <f t="shared" si="23"/>
        <v>101.97499999999999</v>
      </c>
      <c r="P12" s="38">
        <f t="shared" si="23"/>
        <v>102.5</v>
      </c>
      <c r="Q12" s="5"/>
      <c r="R12" s="16" t="s">
        <v>33</v>
      </c>
      <c r="S12" s="14">
        <f t="shared" ref="S12:X12" si="24">SUM(B61:B64)/4</f>
        <v>112.5</v>
      </c>
      <c r="T12" s="14">
        <f t="shared" si="24"/>
        <v>100</v>
      </c>
      <c r="U12" s="14">
        <f t="shared" si="24"/>
        <v>99.974999999999994</v>
      </c>
      <c r="V12" s="14">
        <f t="shared" si="24"/>
        <v>100</v>
      </c>
      <c r="W12" s="14">
        <f t="shared" si="24"/>
        <v>100</v>
      </c>
      <c r="X12" s="14">
        <f t="shared" si="24"/>
        <v>100</v>
      </c>
      <c r="Y12" s="5"/>
      <c r="Z12" s="19">
        <v>2012</v>
      </c>
      <c r="AA12" s="5">
        <f>1-SUM(AB12:AF12)</f>
        <v>0.626</v>
      </c>
      <c r="AB12" s="5">
        <v>0.193</v>
      </c>
      <c r="AC12" s="5">
        <v>8.1000000000000003E-2</v>
      </c>
      <c r="AD12" s="5">
        <v>0.06</v>
      </c>
      <c r="AE12" s="5">
        <v>0.03</v>
      </c>
      <c r="AF12" s="5">
        <v>0.01</v>
      </c>
      <c r="AG12" s="42">
        <f t="shared" si="8"/>
        <v>1</v>
      </c>
      <c r="AH12" s="20"/>
      <c r="AI12" s="16">
        <v>2012</v>
      </c>
      <c r="AJ12" s="20">
        <f t="shared" si="9"/>
        <v>1.0314408339106456</v>
      </c>
      <c r="AK12" s="20">
        <f t="shared" si="3"/>
        <v>1.0313081061837919</v>
      </c>
      <c r="AL12" s="20">
        <f t="shared" si="14"/>
        <v>1.0313744679121248</v>
      </c>
      <c r="AM12" s="20">
        <f t="shared" si="10"/>
        <v>1.2303799272038889</v>
      </c>
      <c r="AN12" s="5"/>
      <c r="AO12" s="16" t="s">
        <v>33</v>
      </c>
      <c r="AP12" s="20">
        <f t="shared" si="11"/>
        <v>1.032691605886628</v>
      </c>
      <c r="AQ12" s="20">
        <f t="shared" si="4"/>
        <v>1.0326563657577097</v>
      </c>
      <c r="AR12" s="20">
        <f t="shared" si="5"/>
        <v>1.0326739856718472</v>
      </c>
      <c r="AS12" s="48">
        <f t="shared" si="15"/>
        <v>1.2422205593852655</v>
      </c>
      <c r="AT12" s="5"/>
      <c r="AU12" s="16">
        <v>2012</v>
      </c>
      <c r="AV12" s="48">
        <f t="shared" si="16"/>
        <v>1.2623989416061612</v>
      </c>
      <c r="AW12" s="21"/>
      <c r="AX12" s="21"/>
    </row>
    <row r="13" spans="1:50" x14ac:dyDescent="0.35">
      <c r="A13" s="10">
        <v>36404</v>
      </c>
      <c r="B13" s="30">
        <v>67.2</v>
      </c>
      <c r="C13" s="12">
        <v>65.099999999999994</v>
      </c>
      <c r="D13" s="8"/>
      <c r="E13" s="8"/>
      <c r="F13" s="8">
        <v>61.5</v>
      </c>
      <c r="G13" s="12"/>
      <c r="H13" s="60"/>
      <c r="I13" s="64"/>
      <c r="J13" s="16">
        <v>2013</v>
      </c>
      <c r="K13" s="38">
        <f>SUM(B67:B70)/4</f>
        <v>119.22499999999999</v>
      </c>
      <c r="L13" s="38">
        <f t="shared" ref="L13:P13" si="25">SUM(C67:C70)/4</f>
        <v>102.45</v>
      </c>
      <c r="M13" s="38">
        <f t="shared" si="25"/>
        <v>103.42500000000001</v>
      </c>
      <c r="N13" s="38">
        <f t="shared" si="25"/>
        <v>101.27500000000001</v>
      </c>
      <c r="O13" s="38">
        <f t="shared" si="25"/>
        <v>105.97499999999999</v>
      </c>
      <c r="P13" s="38">
        <f t="shared" si="25"/>
        <v>106.10000000000001</v>
      </c>
      <c r="Q13" s="5"/>
      <c r="R13" s="16" t="s">
        <v>34</v>
      </c>
      <c r="S13" s="14">
        <f>SUM(B65:B68)/4</f>
        <v>117.25</v>
      </c>
      <c r="T13" s="14">
        <f t="shared" ref="T13:X13" si="26">SUM(C65:C68)/4</f>
        <v>101.65</v>
      </c>
      <c r="U13" s="14">
        <f t="shared" si="26"/>
        <v>101.57499999999999</v>
      </c>
      <c r="V13" s="14">
        <f t="shared" si="26"/>
        <v>100.89999999999999</v>
      </c>
      <c r="W13" s="14">
        <f t="shared" si="26"/>
        <v>104.22499999999999</v>
      </c>
      <c r="X13" s="14">
        <f t="shared" si="26"/>
        <v>104.72499999999999</v>
      </c>
      <c r="Y13" s="5"/>
      <c r="Z13" s="19">
        <v>2013</v>
      </c>
      <c r="AA13" s="5">
        <f>1-SUM(AB13:AF13)</f>
        <v>0.626</v>
      </c>
      <c r="AB13" s="5">
        <v>0.193</v>
      </c>
      <c r="AC13" s="5">
        <v>8.1000000000000003E-2</v>
      </c>
      <c r="AD13" s="5">
        <v>0.06</v>
      </c>
      <c r="AE13" s="5">
        <v>0.03</v>
      </c>
      <c r="AF13" s="5">
        <v>0.01</v>
      </c>
      <c r="AG13" s="42">
        <f t="shared" si="8"/>
        <v>1</v>
      </c>
      <c r="AH13" s="20"/>
      <c r="AI13" s="16">
        <v>2013</v>
      </c>
      <c r="AJ13" s="20">
        <f t="shared" si="9"/>
        <v>1.0313076009034361</v>
      </c>
      <c r="AK13" s="20">
        <f t="shared" si="3"/>
        <v>1.0311973459228763</v>
      </c>
      <c r="AL13" s="20">
        <f t="shared" si="14"/>
        <v>1.0312524719396856</v>
      </c>
      <c r="AM13" s="20">
        <f t="shared" si="10"/>
        <v>1.2688323413539808</v>
      </c>
      <c r="AN13" s="5"/>
      <c r="AO13" s="16" t="s">
        <v>34</v>
      </c>
      <c r="AP13" s="20">
        <f t="shared" si="11"/>
        <v>1.0331919351921315</v>
      </c>
      <c r="AQ13" s="20">
        <f t="shared" si="4"/>
        <v>1.0330274775661259</v>
      </c>
      <c r="AR13" s="20">
        <f>SQRT(AP13*AQ13)</f>
        <v>1.0331097031066894</v>
      </c>
      <c r="AS13" s="48">
        <f t="shared" si="15"/>
        <v>1.2833501132995373</v>
      </c>
      <c r="AT13" s="5"/>
      <c r="AU13" s="16">
        <v>2013</v>
      </c>
      <c r="AV13" s="48">
        <f>AV$6*AM13</f>
        <v>1.3018520291053963</v>
      </c>
      <c r="AW13" s="21"/>
      <c r="AX13" s="21"/>
    </row>
    <row r="14" spans="1:50" x14ac:dyDescent="0.35">
      <c r="A14" s="10">
        <v>36495</v>
      </c>
      <c r="B14" s="30">
        <v>67.8</v>
      </c>
      <c r="C14" s="12">
        <v>65.900000000000006</v>
      </c>
      <c r="D14" s="8"/>
      <c r="E14" s="8"/>
      <c r="F14" s="8">
        <v>61.6</v>
      </c>
      <c r="G14" s="12"/>
      <c r="H14" s="60"/>
      <c r="I14" s="64"/>
      <c r="J14" s="16">
        <v>2014</v>
      </c>
      <c r="K14" s="38">
        <f>SUM(B71:B74)/4</f>
        <v>122.925</v>
      </c>
      <c r="L14" s="38">
        <f>SUM(C71:C74)/4</f>
        <v>104.05</v>
      </c>
      <c r="M14" s="38">
        <f t="shared" ref="M14:P14" si="27">SUM(D71:D74)/4</f>
        <v>104.375</v>
      </c>
      <c r="N14" s="38">
        <f t="shared" si="27"/>
        <v>104.35000000000001</v>
      </c>
      <c r="O14" s="38">
        <f t="shared" si="27"/>
        <v>108.94999999999999</v>
      </c>
      <c r="P14" s="38">
        <f t="shared" si="27"/>
        <v>109.625</v>
      </c>
      <c r="Q14" s="5"/>
      <c r="R14" s="16" t="s">
        <v>87</v>
      </c>
      <c r="S14" s="14">
        <f>SUM(B69:B72)/4</f>
        <v>121.075</v>
      </c>
      <c r="T14" s="14">
        <f t="shared" ref="T14:X14" si="28">SUM(C69:C72)/4</f>
        <v>103.625</v>
      </c>
      <c r="U14" s="14">
        <f t="shared" si="28"/>
        <v>103.675</v>
      </c>
      <c r="V14" s="14">
        <f t="shared" si="28"/>
        <v>102.05000000000001</v>
      </c>
      <c r="W14" s="14">
        <f t="shared" si="28"/>
        <v>107.55</v>
      </c>
      <c r="X14" s="14">
        <f t="shared" si="28"/>
        <v>107.95</v>
      </c>
      <c r="Y14" s="5"/>
      <c r="Z14" s="16">
        <v>2014</v>
      </c>
      <c r="AA14" s="5">
        <f>1-SUM(AB14:AF14)</f>
        <v>0.626</v>
      </c>
      <c r="AB14" s="5">
        <v>0.193</v>
      </c>
      <c r="AC14" s="5">
        <v>8.1000000000000003E-2</v>
      </c>
      <c r="AD14" s="5">
        <v>0.06</v>
      </c>
      <c r="AE14" s="5">
        <v>0.03</v>
      </c>
      <c r="AF14" s="5">
        <v>0.01</v>
      </c>
      <c r="AG14" s="42">
        <f t="shared" ref="AG14" si="29">SUM(AA14:AF14)</f>
        <v>1</v>
      </c>
      <c r="AH14" s="5"/>
      <c r="AI14" s="16">
        <v>2014</v>
      </c>
      <c r="AJ14" s="20">
        <f t="shared" si="9"/>
        <v>1.0261814901233872</v>
      </c>
      <c r="AK14" s="20">
        <f t="shared" si="3"/>
        <v>1.0261212030405207</v>
      </c>
      <c r="AL14" s="20">
        <f>SQRT(AJ14*AK14)</f>
        <v>1.0261513461392155</v>
      </c>
      <c r="AM14" s="20">
        <f>AM13*AL14</f>
        <v>1.3020140151053601</v>
      </c>
      <c r="AN14" s="5"/>
      <c r="AO14" s="16" t="s">
        <v>87</v>
      </c>
      <c r="AP14" s="20">
        <f t="shared" si="11"/>
        <v>1.027795108918329</v>
      </c>
      <c r="AQ14" s="20">
        <f t="shared" si="4"/>
        <v>1.0277471808408072</v>
      </c>
      <c r="AR14" s="20">
        <f>SQRT(AP14*AQ14)</f>
        <v>1.0277711446001894</v>
      </c>
      <c r="AS14" s="48">
        <f t="shared" ref="AS14:AS15" si="30">AS13*AR14</f>
        <v>1.3189902148686481</v>
      </c>
      <c r="AT14" s="5"/>
      <c r="AU14" s="24">
        <v>2014</v>
      </c>
      <c r="AV14" s="48">
        <f>AV$6*AM14</f>
        <v>1.3358972121405717</v>
      </c>
      <c r="AW14" s="21"/>
      <c r="AX14" s="21"/>
    </row>
    <row r="15" spans="1:50" x14ac:dyDescent="0.35">
      <c r="A15" s="10">
        <v>36586</v>
      </c>
      <c r="B15" s="30">
        <v>68.599999999999994</v>
      </c>
      <c r="C15" s="12">
        <v>66.5</v>
      </c>
      <c r="D15" s="8"/>
      <c r="E15" s="8"/>
      <c r="F15" s="8">
        <v>62.2</v>
      </c>
      <c r="G15" s="12"/>
      <c r="H15" s="60"/>
      <c r="I15" s="64"/>
      <c r="J15" s="16">
        <v>2015</v>
      </c>
      <c r="K15" s="38">
        <f>SUM(B75:B78)/4</f>
        <v>125.85</v>
      </c>
      <c r="L15" s="38">
        <f t="shared" ref="L15:P15" si="31">SUM(C75:C78)/4</f>
        <v>104.125</v>
      </c>
      <c r="M15" s="38">
        <f t="shared" si="31"/>
        <v>104.47500000000001</v>
      </c>
      <c r="N15" s="38">
        <f t="shared" si="31"/>
        <v>107.85</v>
      </c>
      <c r="O15" s="38">
        <f t="shared" si="31"/>
        <v>111</v>
      </c>
      <c r="P15" s="38">
        <f t="shared" si="31"/>
        <v>111.15</v>
      </c>
      <c r="Q15" s="5"/>
      <c r="R15" s="16" t="s">
        <v>152</v>
      </c>
      <c r="S15" s="14">
        <f>SUM(B73:B76)/4</f>
        <v>124.52499999999999</v>
      </c>
      <c r="T15" s="14">
        <f t="shared" ref="T15:X15" si="32">SUM(C73:C76)/4</f>
        <v>103.9</v>
      </c>
      <c r="U15" s="14">
        <f t="shared" si="32"/>
        <v>104.72499999999999</v>
      </c>
      <c r="V15" s="14">
        <f t="shared" si="32"/>
        <v>106.7</v>
      </c>
      <c r="W15" s="14">
        <f t="shared" si="32"/>
        <v>110.19999999999999</v>
      </c>
      <c r="X15" s="14">
        <f t="shared" si="32"/>
        <v>110.35</v>
      </c>
      <c r="Y15" s="5"/>
      <c r="Z15" s="19">
        <v>2015</v>
      </c>
      <c r="AA15" s="5">
        <f t="shared" ref="AA15" si="33">1-SUM(AB15:AF15)</f>
        <v>0.626</v>
      </c>
      <c r="AB15" s="5">
        <v>0.193</v>
      </c>
      <c r="AC15" s="5">
        <v>8.1000000000000003E-2</v>
      </c>
      <c r="AD15" s="5">
        <v>0.06</v>
      </c>
      <c r="AE15" s="5">
        <v>0.03</v>
      </c>
      <c r="AF15" s="5">
        <v>0.01</v>
      </c>
      <c r="AG15" s="42">
        <f>SUM(AA15:AF15)</f>
        <v>1</v>
      </c>
      <c r="AH15" s="20"/>
      <c r="AI15" s="16">
        <v>2015</v>
      </c>
      <c r="AJ15" s="20">
        <f>SUMPRODUCT(K28:P28,AA15:AF15)</f>
        <v>1.0178284364874099</v>
      </c>
      <c r="AK15" s="20">
        <f t="shared" si="3"/>
        <v>1.0177126936790222</v>
      </c>
      <c r="AL15" s="20">
        <f>SQRT(AJ15*AK15)</f>
        <v>1.0177705634379044</v>
      </c>
      <c r="AM15" s="20">
        <f>AM14*AL15</f>
        <v>1.3251515377578305</v>
      </c>
      <c r="AN15" s="5"/>
      <c r="AO15" s="16" t="s">
        <v>153</v>
      </c>
      <c r="AP15" s="20">
        <f>SUMPRODUCT(S28:X28,AA15:AF15)</f>
        <v>1.0228657094863058</v>
      </c>
      <c r="AQ15" s="20">
        <f t="shared" si="4"/>
        <v>1.0227251296436475</v>
      </c>
      <c r="AR15" s="20">
        <f t="shared" ref="AR15" si="34">SQRT(AP15*AQ15)</f>
        <v>1.0227954171496974</v>
      </c>
      <c r="AS15" s="48">
        <f t="shared" si="30"/>
        <v>1.3490571470329478</v>
      </c>
      <c r="AT15" s="5"/>
      <c r="AU15" s="16">
        <v>2015</v>
      </c>
      <c r="AV15" s="48">
        <f>AV$6*AM15</f>
        <v>1.3596368582954355</v>
      </c>
      <c r="AW15" s="5"/>
      <c r="AX15" s="5"/>
    </row>
    <row r="16" spans="1:50" x14ac:dyDescent="0.35">
      <c r="A16" s="10">
        <v>36678</v>
      </c>
      <c r="B16" s="30">
        <v>69.099999999999994</v>
      </c>
      <c r="C16" s="12">
        <v>67.8</v>
      </c>
      <c r="D16" s="8"/>
      <c r="E16" s="8"/>
      <c r="F16" s="8">
        <v>63.1</v>
      </c>
      <c r="G16" s="12"/>
      <c r="H16" s="60"/>
      <c r="I16" s="64"/>
      <c r="Y16" s="5"/>
      <c r="Z16" s="16"/>
      <c r="AA16" s="5"/>
      <c r="AB16" s="5"/>
      <c r="AC16" s="5"/>
      <c r="AD16" s="5"/>
      <c r="AE16" s="5"/>
      <c r="AF16" s="5"/>
      <c r="AG16" s="5"/>
      <c r="AH16" s="5"/>
      <c r="AI16" s="16"/>
      <c r="AJ16" s="5"/>
      <c r="AK16" s="5"/>
      <c r="AL16" s="5"/>
      <c r="AM16" s="5"/>
      <c r="AN16" s="5"/>
      <c r="AO16" s="16"/>
      <c r="AP16" s="5"/>
      <c r="AQ16" s="5"/>
      <c r="AR16" s="5"/>
      <c r="AS16" s="5"/>
      <c r="AT16" s="5"/>
      <c r="AU16" s="16"/>
      <c r="AV16" s="5"/>
      <c r="AW16" s="5"/>
      <c r="AX16" s="5"/>
    </row>
    <row r="17" spans="1:50" x14ac:dyDescent="0.35">
      <c r="A17" s="10">
        <v>36770</v>
      </c>
      <c r="B17" s="30">
        <v>69.900000000000006</v>
      </c>
      <c r="C17" s="12">
        <v>69</v>
      </c>
      <c r="D17" s="8"/>
      <c r="E17" s="8"/>
      <c r="F17" s="8">
        <v>64.2</v>
      </c>
      <c r="G17" s="12"/>
      <c r="H17" s="60"/>
      <c r="I17" s="64"/>
      <c r="J17" s="16"/>
      <c r="K17" s="37" t="s">
        <v>64</v>
      </c>
      <c r="L17" s="31"/>
      <c r="M17" s="31"/>
      <c r="N17" s="31"/>
      <c r="O17" s="31"/>
      <c r="P17" s="31"/>
      <c r="Q17" s="5"/>
      <c r="R17" s="16"/>
      <c r="S17" s="4" t="s">
        <v>64</v>
      </c>
      <c r="T17" s="5"/>
      <c r="U17" s="5"/>
      <c r="V17" s="5"/>
      <c r="W17" s="5"/>
      <c r="X17" s="5"/>
      <c r="Y17" s="5"/>
      <c r="Z17" s="16"/>
      <c r="AA17" s="5"/>
      <c r="AB17" s="5"/>
      <c r="AC17" s="5"/>
      <c r="AD17" s="5"/>
      <c r="AE17" s="5"/>
      <c r="AF17" s="5"/>
      <c r="AG17" s="5"/>
      <c r="AH17" s="5"/>
      <c r="AI17" s="16"/>
      <c r="AJ17" s="5"/>
      <c r="AK17" s="5"/>
      <c r="AL17" s="5"/>
      <c r="AM17" s="5"/>
      <c r="AN17" s="5"/>
      <c r="AO17" s="16"/>
      <c r="AP17" s="5"/>
      <c r="AQ17" s="5"/>
      <c r="AR17" s="5"/>
      <c r="AS17" s="5"/>
      <c r="AT17" s="5"/>
      <c r="AU17" s="16"/>
      <c r="AV17" s="5"/>
      <c r="AW17" s="5"/>
      <c r="AX17" s="5"/>
    </row>
    <row r="18" spans="1:50" x14ac:dyDescent="0.35">
      <c r="A18" s="10">
        <v>36861</v>
      </c>
      <c r="B18" s="30">
        <v>70.400000000000006</v>
      </c>
      <c r="C18" s="12">
        <v>70.099999999999994</v>
      </c>
      <c r="D18" s="8"/>
      <c r="E18" s="8"/>
      <c r="F18" s="8">
        <v>64.7</v>
      </c>
      <c r="G18" s="12"/>
      <c r="H18" s="60"/>
      <c r="I18" s="64"/>
      <c r="J18" s="16"/>
      <c r="K18" s="41" t="s">
        <v>35</v>
      </c>
      <c r="L18" s="41" t="s">
        <v>63</v>
      </c>
      <c r="M18" s="41" t="s">
        <v>36</v>
      </c>
      <c r="N18" s="41" t="s">
        <v>37</v>
      </c>
      <c r="O18" s="41" t="s">
        <v>38</v>
      </c>
      <c r="P18" s="41" t="s">
        <v>39</v>
      </c>
      <c r="Q18" s="5"/>
      <c r="R18" s="16"/>
      <c r="S18" s="36" t="s">
        <v>35</v>
      </c>
      <c r="T18" s="36" t="s">
        <v>63</v>
      </c>
      <c r="U18" s="36" t="s">
        <v>36</v>
      </c>
      <c r="V18" s="36" t="s">
        <v>37</v>
      </c>
      <c r="W18" s="36" t="s">
        <v>38</v>
      </c>
      <c r="X18" s="36" t="s">
        <v>39</v>
      </c>
      <c r="Y18" s="5"/>
      <c r="Z18" s="16"/>
      <c r="AA18" s="5"/>
      <c r="AB18" s="5"/>
      <c r="AC18" s="5"/>
      <c r="AD18" s="5"/>
      <c r="AE18" s="5"/>
      <c r="AF18" s="5"/>
      <c r="AG18" s="5"/>
      <c r="AH18" s="5"/>
      <c r="AI18" s="16"/>
      <c r="AJ18" s="5"/>
      <c r="AK18" s="5"/>
      <c r="AL18" s="5"/>
      <c r="AM18" s="5"/>
      <c r="AN18" s="5"/>
      <c r="AO18" s="16"/>
      <c r="AP18" s="5"/>
      <c r="AQ18" s="5"/>
      <c r="AR18" s="5"/>
      <c r="AS18" s="5"/>
      <c r="AT18" s="5"/>
      <c r="AU18" s="16"/>
      <c r="AV18" s="5"/>
      <c r="AW18" s="5"/>
      <c r="AX18" s="5"/>
    </row>
    <row r="19" spans="1:50" x14ac:dyDescent="0.35">
      <c r="A19" s="10">
        <v>36951</v>
      </c>
      <c r="B19" s="30">
        <v>71.2</v>
      </c>
      <c r="C19" s="12">
        <v>69.400000000000006</v>
      </c>
      <c r="D19" s="8"/>
      <c r="E19" s="8"/>
      <c r="F19" s="8">
        <v>65.2</v>
      </c>
      <c r="G19" s="12"/>
      <c r="H19" s="60"/>
      <c r="I19" s="64"/>
      <c r="J19" s="19">
        <v>2006</v>
      </c>
      <c r="K19" s="39">
        <f t="shared" ref="K19:P19" si="35">K6/K6</f>
        <v>1</v>
      </c>
      <c r="L19" s="39">
        <f t="shared" si="35"/>
        <v>1</v>
      </c>
      <c r="M19" s="39">
        <f t="shared" si="35"/>
        <v>1</v>
      </c>
      <c r="N19" s="39">
        <f t="shared" si="35"/>
        <v>1</v>
      </c>
      <c r="O19" s="39">
        <f t="shared" si="35"/>
        <v>1</v>
      </c>
      <c r="P19" s="39">
        <f t="shared" si="35"/>
        <v>1</v>
      </c>
      <c r="Q19" s="5"/>
      <c r="R19" s="16" t="s">
        <v>27</v>
      </c>
      <c r="S19" s="20">
        <f t="shared" ref="S19:X19" si="36">S6/S6</f>
        <v>1</v>
      </c>
      <c r="T19" s="20">
        <f t="shared" si="36"/>
        <v>1</v>
      </c>
      <c r="U19" s="20">
        <f t="shared" si="36"/>
        <v>1</v>
      </c>
      <c r="V19" s="20">
        <f t="shared" si="36"/>
        <v>1</v>
      </c>
      <c r="W19" s="20">
        <f t="shared" si="36"/>
        <v>1</v>
      </c>
      <c r="X19" s="20">
        <f t="shared" si="36"/>
        <v>1</v>
      </c>
      <c r="Y19" s="5"/>
      <c r="Z19" s="16"/>
      <c r="AA19" s="5"/>
      <c r="AB19" s="5"/>
      <c r="AC19" s="5"/>
      <c r="AD19" s="5"/>
      <c r="AE19" s="5"/>
      <c r="AF19" s="5"/>
      <c r="AG19" s="5"/>
      <c r="AH19" s="5"/>
      <c r="AI19" s="16"/>
      <c r="AJ19" s="5"/>
      <c r="AK19" s="5"/>
      <c r="AL19" s="5"/>
      <c r="AM19" s="5"/>
      <c r="AN19" s="5"/>
      <c r="AO19" s="16"/>
      <c r="AP19" s="5"/>
      <c r="AQ19" s="5"/>
      <c r="AR19" s="5"/>
      <c r="AS19" s="5"/>
      <c r="AT19" s="5"/>
      <c r="AU19" s="16"/>
      <c r="AV19" s="5"/>
      <c r="AW19" s="5"/>
      <c r="AX19" s="5"/>
    </row>
    <row r="20" spans="1:50" x14ac:dyDescent="0.35">
      <c r="A20" s="10">
        <v>37043</v>
      </c>
      <c r="B20" s="30">
        <v>71.599999999999994</v>
      </c>
      <c r="C20" s="12">
        <v>70.8</v>
      </c>
      <c r="D20" s="8"/>
      <c r="E20" s="8"/>
      <c r="F20" s="8">
        <v>65.5</v>
      </c>
      <c r="G20" s="12"/>
      <c r="H20" s="60"/>
      <c r="I20" s="64"/>
      <c r="J20" s="19">
        <v>2007</v>
      </c>
      <c r="K20" s="39">
        <f t="shared" ref="K20:P28" si="37">K7/K6</f>
        <v>1.0410768803774635</v>
      </c>
      <c r="L20" s="39">
        <f t="shared" si="37"/>
        <v>1.0476758045292014</v>
      </c>
      <c r="M20" s="39">
        <f t="shared" si="37"/>
        <v>0.98987341772151893</v>
      </c>
      <c r="N20" s="39">
        <f t="shared" si="37"/>
        <v>1.0461401952085181</v>
      </c>
      <c r="O20" s="39">
        <f t="shared" si="37"/>
        <v>1.045643153526971</v>
      </c>
      <c r="P20" s="39">
        <f t="shared" si="37"/>
        <v>1.0333027803238619</v>
      </c>
      <c r="Q20" s="5"/>
      <c r="R20" s="16" t="s">
        <v>28</v>
      </c>
      <c r="S20" s="20">
        <f t="shared" ref="S20:X28" si="38">S7/S6</f>
        <v>1.0479315263908699</v>
      </c>
      <c r="T20" s="20">
        <f t="shared" si="38"/>
        <v>1.0565631724561944</v>
      </c>
      <c r="U20" s="20">
        <f t="shared" si="38"/>
        <v>0.99543610547667338</v>
      </c>
      <c r="V20" s="20">
        <f t="shared" si="38"/>
        <v>1.0525838621940165</v>
      </c>
      <c r="W20" s="20">
        <f t="shared" si="38"/>
        <v>1.0460745680509247</v>
      </c>
      <c r="X20" s="20">
        <f t="shared" si="38"/>
        <v>1.051919446192574</v>
      </c>
      <c r="Y20" s="5"/>
      <c r="Z20" s="16"/>
      <c r="AA20" s="5"/>
      <c r="AB20" s="5"/>
      <c r="AC20" s="5"/>
      <c r="AD20" s="5"/>
      <c r="AE20" s="5"/>
      <c r="AF20" s="5"/>
      <c r="AG20" s="5"/>
      <c r="AH20" s="5"/>
      <c r="AI20" s="16"/>
      <c r="AJ20" s="5"/>
      <c r="AK20" s="5"/>
      <c r="AL20" s="5"/>
      <c r="AM20" s="5"/>
      <c r="AN20" s="5"/>
      <c r="AO20" s="16"/>
      <c r="AP20" s="5"/>
      <c r="AQ20" s="5"/>
      <c r="AR20" s="5"/>
      <c r="AS20" s="5"/>
      <c r="AT20" s="5"/>
      <c r="AU20" s="16"/>
      <c r="AV20" s="5"/>
      <c r="AW20" s="5"/>
      <c r="AX20" s="5"/>
    </row>
    <row r="21" spans="1:50" x14ac:dyDescent="0.35">
      <c r="A21" s="10">
        <v>37135</v>
      </c>
      <c r="B21" s="30">
        <v>72.7</v>
      </c>
      <c r="C21" s="12">
        <v>71.400000000000006</v>
      </c>
      <c r="D21" s="12">
        <v>92.3</v>
      </c>
      <c r="E21" s="12">
        <v>74.099999999999994</v>
      </c>
      <c r="F21" s="12">
        <v>67.400000000000006</v>
      </c>
      <c r="G21" s="12">
        <v>66.2</v>
      </c>
      <c r="H21" s="60"/>
      <c r="I21" s="64"/>
      <c r="J21" s="19">
        <v>2008</v>
      </c>
      <c r="K21" s="39">
        <f t="shared" si="37"/>
        <v>1.0421221007731269</v>
      </c>
      <c r="L21" s="39">
        <f t="shared" si="37"/>
        <v>1.0722411831626848</v>
      </c>
      <c r="M21" s="39">
        <f t="shared" si="37"/>
        <v>1.0007672634271101</v>
      </c>
      <c r="N21" s="39">
        <f t="shared" si="37"/>
        <v>1.0432569974554708</v>
      </c>
      <c r="O21" s="39">
        <f t="shared" si="37"/>
        <v>1.0325963718820863</v>
      </c>
      <c r="P21" s="39">
        <f t="shared" si="37"/>
        <v>1.0366646954464815</v>
      </c>
      <c r="Q21" s="5"/>
      <c r="R21" s="16" t="s">
        <v>29</v>
      </c>
      <c r="S21" s="20">
        <f t="shared" si="38"/>
        <v>1.0419275796351757</v>
      </c>
      <c r="T21" s="20">
        <f t="shared" si="38"/>
        <v>1.0555717195228393</v>
      </c>
      <c r="U21" s="20">
        <f t="shared" si="38"/>
        <v>0.99363219561895078</v>
      </c>
      <c r="V21" s="20">
        <f t="shared" si="38"/>
        <v>1.0364628194085559</v>
      </c>
      <c r="W21" s="20">
        <f t="shared" si="38"/>
        <v>1.0373804694291509</v>
      </c>
      <c r="X21" s="20">
        <f t="shared" si="38"/>
        <v>1.0305115166018546</v>
      </c>
      <c r="Y21" s="5"/>
      <c r="Z21" s="16"/>
      <c r="AA21" s="5"/>
      <c r="AB21" s="5"/>
      <c r="AC21" s="5"/>
      <c r="AD21" s="5"/>
      <c r="AE21" s="5"/>
      <c r="AF21" s="5"/>
      <c r="AG21" s="5"/>
      <c r="AH21" s="5"/>
      <c r="AI21" s="16"/>
      <c r="AJ21" s="5"/>
      <c r="AK21" s="5"/>
      <c r="AL21" s="5"/>
      <c r="AM21" s="5"/>
      <c r="AN21" s="5"/>
      <c r="AO21" s="16"/>
      <c r="AP21" s="5"/>
      <c r="AQ21" s="5"/>
      <c r="AR21" s="5"/>
      <c r="AS21" s="5"/>
      <c r="AT21" s="5"/>
      <c r="AU21" s="16"/>
      <c r="AV21" s="5"/>
      <c r="AW21" s="5"/>
      <c r="AX21" s="5"/>
    </row>
    <row r="22" spans="1:50" x14ac:dyDescent="0.35">
      <c r="A22" s="10">
        <v>37226</v>
      </c>
      <c r="B22" s="30">
        <v>73.3</v>
      </c>
      <c r="C22" s="12">
        <v>71.5</v>
      </c>
      <c r="D22" s="12">
        <v>92.6</v>
      </c>
      <c r="E22" s="12">
        <v>74.400000000000006</v>
      </c>
      <c r="F22" s="12">
        <v>67.8</v>
      </c>
      <c r="G22" s="12">
        <v>67.5</v>
      </c>
      <c r="H22" s="60"/>
      <c r="I22" s="64"/>
      <c r="J22" s="19">
        <v>2009</v>
      </c>
      <c r="K22" s="39">
        <f t="shared" si="37"/>
        <v>1.0437452033768229</v>
      </c>
      <c r="L22" s="39">
        <f t="shared" si="37"/>
        <v>0.98541114058355439</v>
      </c>
      <c r="M22" s="39">
        <f t="shared" si="37"/>
        <v>0.9907998977766419</v>
      </c>
      <c r="N22" s="39">
        <f t="shared" si="37"/>
        <v>1.0265582655826557</v>
      </c>
      <c r="O22" s="39">
        <f t="shared" si="37"/>
        <v>1.0304693933571232</v>
      </c>
      <c r="P22" s="39">
        <f t="shared" si="37"/>
        <v>1.047347404449515</v>
      </c>
      <c r="Q22" s="5"/>
      <c r="R22" s="16" t="s">
        <v>30</v>
      </c>
      <c r="S22" s="20">
        <f t="shared" si="38"/>
        <v>1.0452051215050955</v>
      </c>
      <c r="T22" s="20">
        <f t="shared" si="38"/>
        <v>1.0457552370452041</v>
      </c>
      <c r="U22" s="20">
        <f t="shared" si="38"/>
        <v>1.0035888233786208</v>
      </c>
      <c r="V22" s="20">
        <f t="shared" si="38"/>
        <v>1.0360110803324101</v>
      </c>
      <c r="W22" s="20">
        <f t="shared" si="38"/>
        <v>1.0435754189944133</v>
      </c>
      <c r="X22" s="20">
        <f t="shared" si="38"/>
        <v>1.0426705370101597</v>
      </c>
      <c r="Y22" s="5"/>
      <c r="Z22" s="16"/>
      <c r="AA22" s="5"/>
      <c r="AB22" s="5"/>
      <c r="AC22" s="5"/>
      <c r="AD22" s="5"/>
      <c r="AE22" s="5"/>
      <c r="AF22" s="5"/>
      <c r="AG22" s="5"/>
      <c r="AH22" s="5"/>
      <c r="AI22" s="16"/>
      <c r="AJ22" s="5"/>
      <c r="AK22" s="5"/>
      <c r="AL22" s="5"/>
      <c r="AM22" s="5"/>
      <c r="AN22" s="5"/>
      <c r="AO22" s="16"/>
      <c r="AP22" s="5"/>
      <c r="AQ22" s="5"/>
      <c r="AR22" s="5"/>
      <c r="AS22" s="5"/>
      <c r="AT22" s="5"/>
      <c r="AU22" s="16"/>
      <c r="AV22" s="5"/>
      <c r="AW22" s="5"/>
      <c r="AX22" s="5"/>
    </row>
    <row r="23" spans="1:50" x14ac:dyDescent="0.35">
      <c r="A23" s="10">
        <v>37316</v>
      </c>
      <c r="B23" s="30">
        <v>74.400000000000006</v>
      </c>
      <c r="C23" s="12">
        <v>71.2</v>
      </c>
      <c r="D23" s="12">
        <v>92.5</v>
      </c>
      <c r="E23" s="12">
        <v>75</v>
      </c>
      <c r="F23" s="12">
        <v>68.3</v>
      </c>
      <c r="G23" s="12">
        <v>68.400000000000006</v>
      </c>
      <c r="H23" s="60"/>
      <c r="I23" s="64"/>
      <c r="J23" s="19">
        <v>2010</v>
      </c>
      <c r="K23" s="39">
        <f t="shared" si="37"/>
        <v>1.0465686274509804</v>
      </c>
      <c r="L23" s="39">
        <f t="shared" si="37"/>
        <v>1.0169582772543742</v>
      </c>
      <c r="M23" s="39">
        <f t="shared" si="37"/>
        <v>1.0136703636832602</v>
      </c>
      <c r="N23" s="39">
        <f t="shared" si="37"/>
        <v>1.0087117212249208</v>
      </c>
      <c r="O23" s="39">
        <f t="shared" si="37"/>
        <v>1.0167820990942993</v>
      </c>
      <c r="P23" s="39">
        <f t="shared" si="37"/>
        <v>1.0400326797385622</v>
      </c>
      <c r="Q23" s="5"/>
      <c r="R23" s="16" t="s">
        <v>31</v>
      </c>
      <c r="S23" s="20">
        <f t="shared" si="38"/>
        <v>1.0434999999999999</v>
      </c>
      <c r="T23" s="20">
        <f t="shared" si="38"/>
        <v>0.97996837111228263</v>
      </c>
      <c r="U23" s="20">
        <f t="shared" si="38"/>
        <v>0.99335887611749674</v>
      </c>
      <c r="V23" s="20">
        <f t="shared" si="38"/>
        <v>1.0189839572192512</v>
      </c>
      <c r="W23" s="20">
        <f t="shared" si="38"/>
        <v>1.0077623126338331</v>
      </c>
      <c r="X23" s="20">
        <f t="shared" si="38"/>
        <v>1.040367483296214</v>
      </c>
      <c r="Y23" s="5"/>
      <c r="Z23" s="16"/>
      <c r="AA23" s="5"/>
      <c r="AB23" s="5"/>
      <c r="AC23" s="5"/>
      <c r="AD23" s="5"/>
      <c r="AE23" s="5"/>
      <c r="AF23" s="5"/>
      <c r="AG23" s="5"/>
      <c r="AH23" s="5"/>
      <c r="AI23" s="16"/>
      <c r="AJ23" s="5"/>
      <c r="AK23" s="5"/>
      <c r="AL23" s="5"/>
      <c r="AM23" s="5"/>
      <c r="AN23" s="5"/>
      <c r="AO23" s="16"/>
      <c r="AP23" s="5"/>
      <c r="AQ23" s="5"/>
      <c r="AR23" s="5"/>
      <c r="AS23" s="5"/>
      <c r="AT23" s="5"/>
      <c r="AU23" s="16"/>
      <c r="AV23" s="5"/>
      <c r="AW23" s="5"/>
      <c r="AX23" s="5"/>
    </row>
    <row r="24" spans="1:50" x14ac:dyDescent="0.35">
      <c r="A24" s="10">
        <v>37408</v>
      </c>
      <c r="B24" s="30">
        <v>74.599999999999994</v>
      </c>
      <c r="C24" s="12">
        <v>71.5</v>
      </c>
      <c r="D24" s="12">
        <v>91.6</v>
      </c>
      <c r="E24" s="12">
        <v>75.2</v>
      </c>
      <c r="F24" s="12">
        <v>69.2</v>
      </c>
      <c r="G24" s="12">
        <v>68.5</v>
      </c>
      <c r="H24" s="60"/>
      <c r="I24" s="64"/>
      <c r="J24" s="19">
        <v>2011</v>
      </c>
      <c r="K24" s="39">
        <f t="shared" si="37"/>
        <v>1.0355971896955505</v>
      </c>
      <c r="L24" s="39">
        <f t="shared" si="37"/>
        <v>1.0492323980942297</v>
      </c>
      <c r="M24" s="39">
        <f t="shared" si="37"/>
        <v>1.0122137404580154</v>
      </c>
      <c r="N24" s="39">
        <f t="shared" si="37"/>
        <v>1.0282648521329496</v>
      </c>
      <c r="O24" s="39">
        <f t="shared" si="37"/>
        <v>1.03248624574273</v>
      </c>
      <c r="P24" s="39">
        <f t="shared" si="37"/>
        <v>1.0295888976171772</v>
      </c>
      <c r="Q24" s="5"/>
      <c r="R24" s="16" t="s">
        <v>32</v>
      </c>
      <c r="S24" s="20">
        <f t="shared" si="38"/>
        <v>1.0416866315285098</v>
      </c>
      <c r="T24" s="20">
        <f t="shared" si="38"/>
        <v>1.0424959655728887</v>
      </c>
      <c r="U24" s="20">
        <f t="shared" si="38"/>
        <v>1.0149138596040113</v>
      </c>
      <c r="V24" s="20">
        <f t="shared" si="38"/>
        <v>1.0112831277879821</v>
      </c>
      <c r="W24" s="20">
        <f t="shared" si="38"/>
        <v>1.0286852589641433</v>
      </c>
      <c r="X24" s="20">
        <f t="shared" si="38"/>
        <v>1.0382659887610381</v>
      </c>
      <c r="Y24" s="5"/>
      <c r="Z24" s="16"/>
      <c r="AA24" s="5"/>
      <c r="AB24" s="5"/>
      <c r="AC24" s="5"/>
      <c r="AD24" s="5"/>
      <c r="AE24" s="5"/>
      <c r="AF24" s="5"/>
      <c r="AG24" s="5"/>
      <c r="AH24" s="5"/>
      <c r="AI24" s="16"/>
      <c r="AJ24" s="5"/>
      <c r="AK24" s="5"/>
      <c r="AL24" s="5"/>
      <c r="AM24" s="5"/>
      <c r="AN24" s="5"/>
      <c r="AO24" s="16"/>
      <c r="AP24" s="5"/>
      <c r="AQ24" s="5"/>
      <c r="AR24" s="5"/>
      <c r="AS24" s="5"/>
      <c r="AT24" s="5"/>
      <c r="AU24" s="16"/>
      <c r="AV24" s="5"/>
      <c r="AW24" s="5"/>
      <c r="AX24" s="5"/>
    </row>
    <row r="25" spans="1:50" x14ac:dyDescent="0.35">
      <c r="A25" s="10">
        <v>37500</v>
      </c>
      <c r="B25" s="30">
        <v>75.599999999999994</v>
      </c>
      <c r="C25" s="12">
        <v>71.5</v>
      </c>
      <c r="D25" s="12">
        <v>91.8</v>
      </c>
      <c r="E25" s="12">
        <v>75.900000000000006</v>
      </c>
      <c r="F25" s="12">
        <v>70.400000000000006</v>
      </c>
      <c r="G25" s="12">
        <v>69.099999999999994</v>
      </c>
      <c r="H25" s="60"/>
      <c r="I25" s="64"/>
      <c r="J25" s="19">
        <v>2012</v>
      </c>
      <c r="K25" s="39">
        <f t="shared" si="37"/>
        <v>1.039348710990502</v>
      </c>
      <c r="L25" s="39">
        <f t="shared" si="37"/>
        <v>1.0184157416750756</v>
      </c>
      <c r="M25" s="39">
        <f t="shared" si="37"/>
        <v>1.0047762694821518</v>
      </c>
      <c r="N25" s="39">
        <f t="shared" si="37"/>
        <v>1.0231611096971238</v>
      </c>
      <c r="O25" s="39">
        <f t="shared" si="37"/>
        <v>1.0350164932758181</v>
      </c>
      <c r="P25" s="39">
        <f t="shared" si="37"/>
        <v>1.0427263479145474</v>
      </c>
      <c r="Q25" s="5"/>
      <c r="R25" s="16" t="s">
        <v>33</v>
      </c>
      <c r="S25" s="20">
        <f t="shared" si="38"/>
        <v>1.0349586016559338</v>
      </c>
      <c r="T25" s="20">
        <f t="shared" si="38"/>
        <v>1.0319917440660473</v>
      </c>
      <c r="U25" s="20">
        <f t="shared" si="38"/>
        <v>1.0131745629592095</v>
      </c>
      <c r="V25" s="20">
        <f t="shared" si="38"/>
        <v>1.0378827192527245</v>
      </c>
      <c r="W25" s="20">
        <f t="shared" si="38"/>
        <v>1.0327911179963853</v>
      </c>
      <c r="X25" s="20">
        <f t="shared" si="38"/>
        <v>1.0309278350515463</v>
      </c>
      <c r="Y25" s="5"/>
      <c r="Z25" s="16"/>
      <c r="AA25" s="5"/>
      <c r="AB25" s="5"/>
      <c r="AC25" s="5"/>
      <c r="AD25" s="5"/>
      <c r="AE25" s="5"/>
      <c r="AF25" s="5"/>
      <c r="AG25" s="5"/>
      <c r="AH25" s="5"/>
      <c r="AI25" s="16"/>
      <c r="AJ25" s="5"/>
      <c r="AK25" s="5"/>
      <c r="AL25" s="5"/>
      <c r="AM25" s="5"/>
      <c r="AN25" s="5"/>
      <c r="AO25" s="16"/>
      <c r="AP25" s="5"/>
      <c r="AQ25" s="5"/>
      <c r="AR25" s="5"/>
      <c r="AS25" s="5"/>
      <c r="AT25" s="5"/>
      <c r="AU25" s="16"/>
      <c r="AV25" s="5"/>
      <c r="AW25" s="5"/>
      <c r="AX25" s="5"/>
    </row>
    <row r="26" spans="1:50" x14ac:dyDescent="0.35">
      <c r="A26" s="10">
        <v>37591</v>
      </c>
      <c r="B26" s="30">
        <v>76.5</v>
      </c>
      <c r="C26" s="12">
        <v>72.8</v>
      </c>
      <c r="D26" s="12">
        <v>91.9</v>
      </c>
      <c r="E26" s="12">
        <v>76.5</v>
      </c>
      <c r="F26" s="12">
        <v>70.7</v>
      </c>
      <c r="G26" s="12">
        <v>69.3</v>
      </c>
      <c r="H26" s="60"/>
      <c r="I26" s="64"/>
      <c r="J26" s="19">
        <v>2013</v>
      </c>
      <c r="K26" s="39">
        <f t="shared" si="37"/>
        <v>1.0376414273281114</v>
      </c>
      <c r="L26" s="39">
        <f t="shared" si="37"/>
        <v>1.015110230369086</v>
      </c>
      <c r="M26" s="39">
        <f t="shared" si="37"/>
        <v>1.0350262697022767</v>
      </c>
      <c r="N26" s="39">
        <f t="shared" si="37"/>
        <v>1.0077114427860696</v>
      </c>
      <c r="O26" s="39">
        <f t="shared" si="37"/>
        <v>1.0392253003187055</v>
      </c>
      <c r="P26" s="39">
        <f t="shared" si="37"/>
        <v>1.0351219512195122</v>
      </c>
      <c r="Q26" s="5"/>
      <c r="R26" s="16" t="s">
        <v>34</v>
      </c>
      <c r="S26" s="20">
        <f t="shared" si="38"/>
        <v>1.0422222222222222</v>
      </c>
      <c r="T26" s="20">
        <f t="shared" si="38"/>
        <v>1.0165</v>
      </c>
      <c r="U26" s="20">
        <f t="shared" si="38"/>
        <v>1.01600400100025</v>
      </c>
      <c r="V26" s="20">
        <f t="shared" si="38"/>
        <v>1.0089999999999999</v>
      </c>
      <c r="W26" s="20">
        <f t="shared" si="38"/>
        <v>1.0422499999999999</v>
      </c>
      <c r="X26" s="20">
        <f t="shared" si="38"/>
        <v>1.04725</v>
      </c>
      <c r="Y26" s="5"/>
      <c r="Z26" s="16"/>
      <c r="AA26" s="5"/>
      <c r="AB26" s="5"/>
      <c r="AC26" s="5"/>
      <c r="AD26" s="5"/>
      <c r="AE26" s="5"/>
      <c r="AF26" s="5"/>
      <c r="AG26" s="5"/>
      <c r="AH26" s="5"/>
      <c r="AI26" s="16"/>
      <c r="AJ26" s="5"/>
      <c r="AK26" s="5"/>
      <c r="AL26" s="5"/>
      <c r="AM26" s="5"/>
      <c r="AN26" s="5"/>
      <c r="AO26" s="16"/>
      <c r="AP26" s="5"/>
      <c r="AQ26" s="5"/>
      <c r="AR26" s="5"/>
      <c r="AS26" s="5"/>
      <c r="AT26" s="5"/>
      <c r="AU26" s="16"/>
      <c r="AV26" s="5"/>
      <c r="AW26" s="5"/>
      <c r="AX26" s="5"/>
    </row>
    <row r="27" spans="1:50" x14ac:dyDescent="0.35">
      <c r="A27" s="10">
        <v>37681</v>
      </c>
      <c r="B27" s="30">
        <v>77.099999999999994</v>
      </c>
      <c r="C27" s="12">
        <v>73.8</v>
      </c>
      <c r="D27" s="12">
        <v>92.9</v>
      </c>
      <c r="E27" s="12">
        <v>77</v>
      </c>
      <c r="F27" s="12">
        <v>71</v>
      </c>
      <c r="G27" s="12">
        <v>70.900000000000006</v>
      </c>
      <c r="H27" s="60"/>
      <c r="I27" s="64"/>
      <c r="J27" s="24">
        <v>2014</v>
      </c>
      <c r="K27" s="39">
        <f t="shared" si="37"/>
        <v>1.0310337596980499</v>
      </c>
      <c r="L27" s="39">
        <f t="shared" si="37"/>
        <v>1.0156173743289409</v>
      </c>
      <c r="M27" s="39">
        <f t="shared" si="37"/>
        <v>1.009185400048344</v>
      </c>
      <c r="N27" s="39">
        <f t="shared" si="37"/>
        <v>1.0303628733646013</v>
      </c>
      <c r="O27" s="39">
        <f t="shared" si="37"/>
        <v>1.028072658645907</v>
      </c>
      <c r="P27" s="39">
        <f t="shared" si="37"/>
        <v>1.0332233741753063</v>
      </c>
      <c r="Q27" s="5"/>
      <c r="R27" s="16" t="s">
        <v>87</v>
      </c>
      <c r="S27" s="20">
        <f t="shared" si="38"/>
        <v>1.0326226012793178</v>
      </c>
      <c r="T27" s="20">
        <f t="shared" si="38"/>
        <v>1.0194294146581406</v>
      </c>
      <c r="U27" s="20">
        <f t="shared" si="38"/>
        <v>1.0206743785380261</v>
      </c>
      <c r="V27" s="20">
        <f t="shared" si="38"/>
        <v>1.0113974231912788</v>
      </c>
      <c r="W27" s="20">
        <f t="shared" si="38"/>
        <v>1.0319021348045094</v>
      </c>
      <c r="X27" s="20">
        <f t="shared" si="38"/>
        <v>1.0307949391262832</v>
      </c>
      <c r="Y27" s="5"/>
      <c r="Z27" s="16"/>
      <c r="AA27" s="5"/>
      <c r="AB27" s="5"/>
      <c r="AC27" s="5"/>
      <c r="AD27" s="5"/>
      <c r="AE27" s="5"/>
      <c r="AF27" s="5"/>
      <c r="AG27" s="5"/>
      <c r="AH27" s="5"/>
      <c r="AI27" s="16"/>
      <c r="AJ27" s="5"/>
      <c r="AK27" s="5"/>
      <c r="AL27" s="5"/>
      <c r="AM27" s="5"/>
      <c r="AN27" s="5"/>
      <c r="AO27" s="16"/>
      <c r="AP27" s="5"/>
      <c r="AQ27" s="5"/>
      <c r="AR27" s="5"/>
      <c r="AS27" s="5"/>
      <c r="AT27" s="5"/>
      <c r="AU27" s="16"/>
      <c r="AV27" s="5"/>
      <c r="AW27" s="5"/>
      <c r="AX27" s="5"/>
    </row>
    <row r="28" spans="1:50" x14ac:dyDescent="0.35">
      <c r="A28" s="10">
        <v>37773</v>
      </c>
      <c r="B28" s="30">
        <v>77.8</v>
      </c>
      <c r="C28" s="12">
        <v>73.3</v>
      </c>
      <c r="D28" s="12">
        <v>93.1</v>
      </c>
      <c r="E28" s="12">
        <v>77.599999999999994</v>
      </c>
      <c r="F28" s="12">
        <v>71.400000000000006</v>
      </c>
      <c r="G28" s="12">
        <v>71.2</v>
      </c>
      <c r="H28" s="60"/>
      <c r="I28" s="64"/>
      <c r="J28" s="19">
        <v>2015</v>
      </c>
      <c r="K28" s="39">
        <f t="shared" si="37"/>
        <v>1.0237949969493594</v>
      </c>
      <c r="L28" s="39">
        <f t="shared" si="37"/>
        <v>1.0007208073041807</v>
      </c>
      <c r="M28" s="39">
        <f t="shared" si="37"/>
        <v>1.0009580838323353</v>
      </c>
      <c r="N28" s="39">
        <f t="shared" si="37"/>
        <v>1.033540967896502</v>
      </c>
      <c r="O28" s="39">
        <f t="shared" si="37"/>
        <v>1.018815970628729</v>
      </c>
      <c r="P28" s="39">
        <f t="shared" si="37"/>
        <v>1.0139110604332955</v>
      </c>
      <c r="Q28" s="5"/>
      <c r="R28" s="16" t="s">
        <v>152</v>
      </c>
      <c r="S28" s="20">
        <f t="shared" si="38"/>
        <v>1.0284947346685938</v>
      </c>
      <c r="T28" s="20">
        <f t="shared" si="38"/>
        <v>1.0026537997587455</v>
      </c>
      <c r="U28" s="20">
        <f t="shared" si="38"/>
        <v>1.0101278032312515</v>
      </c>
      <c r="V28" s="20">
        <f t="shared" si="38"/>
        <v>1.0455658990690837</v>
      </c>
      <c r="W28" s="20">
        <f t="shared" si="38"/>
        <v>1.0246397024639702</v>
      </c>
      <c r="X28" s="20">
        <f t="shared" si="38"/>
        <v>1.0222325150532654</v>
      </c>
      <c r="Y28" s="5"/>
      <c r="Z28" s="16"/>
      <c r="AA28" s="5"/>
      <c r="AB28" s="5"/>
      <c r="AC28" s="5"/>
      <c r="AD28" s="5"/>
      <c r="AE28" s="5"/>
      <c r="AF28" s="5"/>
      <c r="AG28" s="5"/>
      <c r="AH28" s="5"/>
      <c r="AI28" s="16"/>
      <c r="AJ28" s="5"/>
      <c r="AK28" s="5"/>
      <c r="AL28" s="5"/>
      <c r="AM28" s="5"/>
      <c r="AN28" s="5"/>
      <c r="AO28" s="16"/>
      <c r="AP28" s="5"/>
      <c r="AQ28" s="5"/>
      <c r="AR28" s="5"/>
      <c r="AS28" s="5"/>
      <c r="AT28" s="5"/>
      <c r="AU28" s="16"/>
      <c r="AV28" s="5"/>
      <c r="AW28" s="5"/>
      <c r="AX28" s="5"/>
    </row>
    <row r="29" spans="1:50" x14ac:dyDescent="0.35">
      <c r="A29" s="10">
        <v>37865</v>
      </c>
      <c r="B29" s="30">
        <v>78.599999999999994</v>
      </c>
      <c r="C29" s="12">
        <v>73.400000000000006</v>
      </c>
      <c r="D29" s="12">
        <v>93.4</v>
      </c>
      <c r="E29" s="12">
        <v>78.099999999999994</v>
      </c>
      <c r="F29" s="12">
        <v>73.2</v>
      </c>
      <c r="G29" s="12">
        <v>71</v>
      </c>
      <c r="H29" s="60"/>
      <c r="I29" s="64"/>
      <c r="J29" s="16"/>
      <c r="Y29" s="5"/>
      <c r="Z29" s="16"/>
      <c r="AA29" s="5"/>
      <c r="AB29" s="5"/>
      <c r="AC29" s="5"/>
      <c r="AD29" s="5"/>
      <c r="AE29" s="5"/>
      <c r="AF29" s="5"/>
      <c r="AG29" s="5"/>
      <c r="AH29" s="5"/>
      <c r="AI29" s="16"/>
      <c r="AJ29" s="5"/>
      <c r="AK29" s="5"/>
      <c r="AL29" s="5"/>
      <c r="AM29" s="5"/>
      <c r="AN29" s="5"/>
      <c r="AO29" s="16"/>
      <c r="AP29" s="5"/>
      <c r="AQ29" s="5"/>
      <c r="AR29" s="5"/>
      <c r="AS29" s="5"/>
      <c r="AT29" s="5"/>
      <c r="AU29" s="16"/>
      <c r="AV29" s="5"/>
      <c r="AW29" s="5"/>
      <c r="AX29" s="5"/>
    </row>
    <row r="30" spans="1:50" x14ac:dyDescent="0.35">
      <c r="A30" s="10">
        <v>37956</v>
      </c>
      <c r="B30" s="30">
        <v>79.3</v>
      </c>
      <c r="C30" s="12">
        <v>73.400000000000006</v>
      </c>
      <c r="D30" s="12">
        <v>93.5</v>
      </c>
      <c r="E30" s="12">
        <v>78.5</v>
      </c>
      <c r="F30" s="12">
        <v>73.5</v>
      </c>
      <c r="G30" s="12">
        <v>71.900000000000006</v>
      </c>
      <c r="H30" s="60"/>
      <c r="I30" s="64"/>
      <c r="J30" s="16"/>
      <c r="K30" s="37" t="s">
        <v>65</v>
      </c>
      <c r="L30" s="31"/>
      <c r="M30" s="31"/>
      <c r="N30" s="31"/>
      <c r="O30" s="31"/>
      <c r="P30" s="31"/>
      <c r="Q30" s="5"/>
      <c r="R30" s="16"/>
      <c r="S30" s="4" t="s">
        <v>65</v>
      </c>
      <c r="T30" s="5"/>
      <c r="U30" s="5"/>
      <c r="V30" s="5"/>
      <c r="W30" s="5"/>
      <c r="X30" s="5"/>
      <c r="Y30" s="5"/>
      <c r="Z30" s="16"/>
      <c r="AA30" s="5"/>
      <c r="AB30" s="5"/>
      <c r="AC30" s="5"/>
      <c r="AD30" s="5"/>
      <c r="AE30" s="5"/>
      <c r="AF30" s="5"/>
      <c r="AG30" s="5"/>
      <c r="AH30" s="5"/>
      <c r="AI30" s="16"/>
      <c r="AJ30" s="5"/>
      <c r="AK30" s="5"/>
      <c r="AL30" s="5"/>
      <c r="AM30" s="5"/>
      <c r="AN30" s="5"/>
      <c r="AO30" s="16"/>
      <c r="AP30" s="5"/>
      <c r="AQ30" s="5"/>
      <c r="AR30" s="5"/>
      <c r="AS30" s="5"/>
      <c r="AT30" s="5"/>
      <c r="AU30" s="16"/>
      <c r="AV30" s="5"/>
      <c r="AW30" s="5"/>
      <c r="AX30" s="5"/>
    </row>
    <row r="31" spans="1:50" x14ac:dyDescent="0.35">
      <c r="A31" s="10">
        <v>38047</v>
      </c>
      <c r="B31" s="30">
        <v>80.400000000000006</v>
      </c>
      <c r="C31" s="12">
        <v>73.8</v>
      </c>
      <c r="D31" s="12">
        <v>94.2</v>
      </c>
      <c r="E31" s="12">
        <v>79.3</v>
      </c>
      <c r="F31" s="12">
        <v>76.599999999999994</v>
      </c>
      <c r="G31" s="12">
        <v>73.900000000000006</v>
      </c>
      <c r="H31" s="60"/>
      <c r="I31" s="64"/>
      <c r="J31" s="19">
        <v>2006</v>
      </c>
      <c r="K31" s="41" t="s">
        <v>35</v>
      </c>
      <c r="L31" s="41" t="s">
        <v>63</v>
      </c>
      <c r="M31" s="41" t="s">
        <v>36</v>
      </c>
      <c r="N31" s="41" t="s">
        <v>37</v>
      </c>
      <c r="O31" s="41" t="s">
        <v>38</v>
      </c>
      <c r="P31" s="41" t="s">
        <v>39</v>
      </c>
      <c r="Q31" s="5"/>
      <c r="R31" s="16"/>
      <c r="S31" s="36" t="s">
        <v>35</v>
      </c>
      <c r="T31" s="36" t="s">
        <v>63</v>
      </c>
      <c r="U31" s="36" t="s">
        <v>36</v>
      </c>
      <c r="V31" s="36" t="s">
        <v>37</v>
      </c>
      <c r="W31" s="36" t="s">
        <v>38</v>
      </c>
      <c r="X31" s="36" t="s">
        <v>39</v>
      </c>
      <c r="Y31" s="5"/>
      <c r="Z31" s="16"/>
      <c r="AA31" s="5"/>
      <c r="AB31" s="5"/>
      <c r="AC31" s="5"/>
      <c r="AD31" s="5"/>
      <c r="AE31" s="5"/>
      <c r="AF31" s="5"/>
      <c r="AG31" s="5"/>
      <c r="AH31" s="5"/>
      <c r="AI31" s="16"/>
      <c r="AJ31" s="5"/>
      <c r="AK31" s="5"/>
      <c r="AL31" s="5"/>
      <c r="AM31" s="5"/>
      <c r="AN31" s="5"/>
      <c r="AO31" s="16"/>
      <c r="AP31" s="5"/>
      <c r="AQ31" s="5"/>
      <c r="AR31" s="5"/>
      <c r="AS31" s="5"/>
      <c r="AT31" s="5"/>
      <c r="AU31" s="16"/>
      <c r="AV31" s="5"/>
      <c r="AW31" s="5"/>
      <c r="AX31" s="5"/>
    </row>
    <row r="32" spans="1:50" x14ac:dyDescent="0.35">
      <c r="A32" s="10">
        <v>38139</v>
      </c>
      <c r="B32" s="30">
        <v>81.2</v>
      </c>
      <c r="C32" s="12">
        <v>74.400000000000006</v>
      </c>
      <c r="D32" s="12">
        <v>95.3</v>
      </c>
      <c r="E32" s="12">
        <v>79.8</v>
      </c>
      <c r="F32" s="12">
        <v>76.5</v>
      </c>
      <c r="G32" s="12">
        <v>74.099999999999994</v>
      </c>
      <c r="H32" s="60"/>
      <c r="I32" s="64"/>
      <c r="J32" s="19">
        <v>2007</v>
      </c>
      <c r="K32" s="39">
        <f t="shared" ref="K32:P32" si="39">K6/K6</f>
        <v>1</v>
      </c>
      <c r="L32" s="39">
        <f t="shared" si="39"/>
        <v>1</v>
      </c>
      <c r="M32" s="39">
        <f t="shared" si="39"/>
        <v>1</v>
      </c>
      <c r="N32" s="39">
        <f t="shared" si="39"/>
        <v>1</v>
      </c>
      <c r="O32" s="39">
        <f t="shared" si="39"/>
        <v>1</v>
      </c>
      <c r="P32" s="39">
        <f t="shared" si="39"/>
        <v>1</v>
      </c>
      <c r="Q32" s="5"/>
      <c r="R32" s="16" t="s">
        <v>27</v>
      </c>
      <c r="S32" s="20">
        <f t="shared" ref="S32:X32" si="40">S6/S6</f>
        <v>1</v>
      </c>
      <c r="T32" s="20">
        <f t="shared" si="40"/>
        <v>1</v>
      </c>
      <c r="U32" s="20">
        <f t="shared" si="40"/>
        <v>1</v>
      </c>
      <c r="V32" s="20">
        <f t="shared" si="40"/>
        <v>1</v>
      </c>
      <c r="W32" s="20">
        <f t="shared" si="40"/>
        <v>1</v>
      </c>
      <c r="X32" s="20">
        <f t="shared" si="40"/>
        <v>1</v>
      </c>
      <c r="Y32" s="5"/>
      <c r="Z32" s="16"/>
      <c r="AA32" s="5"/>
      <c r="AB32" s="5"/>
      <c r="AC32" s="5"/>
      <c r="AD32" s="5"/>
      <c r="AE32" s="5"/>
      <c r="AF32" s="5"/>
      <c r="AG32" s="5"/>
      <c r="AH32" s="5"/>
      <c r="AI32" s="16"/>
      <c r="AJ32" s="5"/>
      <c r="AK32" s="5"/>
      <c r="AL32" s="5"/>
      <c r="AM32" s="5"/>
      <c r="AN32" s="5"/>
      <c r="AO32" s="16"/>
      <c r="AP32" s="5"/>
      <c r="AQ32" s="5"/>
      <c r="AR32" s="5"/>
      <c r="AS32" s="5"/>
      <c r="AT32" s="5"/>
      <c r="AU32" s="16"/>
      <c r="AV32" s="5"/>
      <c r="AW32" s="5"/>
      <c r="AX32" s="5"/>
    </row>
    <row r="33" spans="1:50" x14ac:dyDescent="0.35">
      <c r="A33" s="10">
        <v>38231</v>
      </c>
      <c r="B33" s="30">
        <v>82.1</v>
      </c>
      <c r="C33" s="12">
        <v>75.8</v>
      </c>
      <c r="D33" s="12">
        <v>93.5</v>
      </c>
      <c r="E33" s="12">
        <v>80.099999999999994</v>
      </c>
      <c r="F33" s="12">
        <v>77.099999999999994</v>
      </c>
      <c r="G33" s="12">
        <v>74.8</v>
      </c>
      <c r="H33" s="60"/>
      <c r="I33" s="64"/>
      <c r="J33" s="19">
        <v>2008</v>
      </c>
      <c r="K33" s="39">
        <f t="shared" ref="K33:P41" si="41">K6/K7</f>
        <v>0.96054385497200734</v>
      </c>
      <c r="L33" s="39">
        <f t="shared" si="41"/>
        <v>0.95449374288964728</v>
      </c>
      <c r="M33" s="39">
        <f t="shared" si="41"/>
        <v>1.0102301790281329</v>
      </c>
      <c r="N33" s="39">
        <f t="shared" si="41"/>
        <v>0.95589482612383381</v>
      </c>
      <c r="O33" s="39">
        <f t="shared" si="41"/>
        <v>0.95634920634920628</v>
      </c>
      <c r="P33" s="39">
        <f t="shared" si="41"/>
        <v>0.96777054997043177</v>
      </c>
      <c r="Q33" s="5"/>
      <c r="R33" s="16" t="s">
        <v>28</v>
      </c>
      <c r="S33" s="20">
        <f t="shared" ref="S33:X41" si="42">S6/S7</f>
        <v>0.95426082221617214</v>
      </c>
      <c r="T33" s="20">
        <f t="shared" si="42"/>
        <v>0.94646494035496065</v>
      </c>
      <c r="U33" s="20">
        <f t="shared" si="42"/>
        <v>1.0045848191543556</v>
      </c>
      <c r="V33" s="20">
        <f t="shared" si="42"/>
        <v>0.95004306632213598</v>
      </c>
      <c r="W33" s="20">
        <f t="shared" si="42"/>
        <v>0.95595479571138786</v>
      </c>
      <c r="X33" s="20">
        <f t="shared" si="42"/>
        <v>0.95064313490876462</v>
      </c>
      <c r="Y33" s="5"/>
      <c r="Z33" s="16"/>
      <c r="AA33" s="5"/>
      <c r="AB33" s="5"/>
      <c r="AC33" s="5"/>
      <c r="AD33" s="5"/>
      <c r="AE33" s="5"/>
      <c r="AF33" s="5"/>
      <c r="AG33" s="5"/>
      <c r="AH33" s="5"/>
      <c r="AI33" s="16"/>
      <c r="AJ33" s="5"/>
      <c r="AK33" s="5"/>
      <c r="AL33" s="5"/>
      <c r="AM33" s="5"/>
      <c r="AN33" s="5"/>
      <c r="AO33" s="16"/>
      <c r="AP33" s="5"/>
      <c r="AQ33" s="5"/>
      <c r="AR33" s="5"/>
      <c r="AS33" s="5"/>
      <c r="AT33" s="5"/>
      <c r="AU33" s="16"/>
      <c r="AV33" s="5"/>
      <c r="AW33" s="5"/>
      <c r="AX33" s="5"/>
    </row>
    <row r="34" spans="1:50" x14ac:dyDescent="0.35">
      <c r="A34" s="10">
        <v>38322</v>
      </c>
      <c r="B34" s="30">
        <v>82.6</v>
      </c>
      <c r="C34" s="12">
        <v>76.900000000000006</v>
      </c>
      <c r="D34" s="12">
        <v>93.8</v>
      </c>
      <c r="E34" s="12">
        <v>80.400000000000006</v>
      </c>
      <c r="F34" s="12">
        <v>77.400000000000006</v>
      </c>
      <c r="G34" s="12">
        <v>75</v>
      </c>
      <c r="H34" s="60"/>
      <c r="I34" s="64"/>
      <c r="J34" s="19">
        <v>2009</v>
      </c>
      <c r="K34" s="39">
        <f t="shared" si="41"/>
        <v>0.95958045535942704</v>
      </c>
      <c r="L34" s="39">
        <f t="shared" si="41"/>
        <v>0.93262599469496033</v>
      </c>
      <c r="M34" s="39">
        <f t="shared" si="41"/>
        <v>0.99923332481472016</v>
      </c>
      <c r="N34" s="39">
        <f t="shared" si="41"/>
        <v>0.95853658536585362</v>
      </c>
      <c r="O34" s="39">
        <f t="shared" si="41"/>
        <v>0.96843261048586315</v>
      </c>
      <c r="P34" s="39">
        <f t="shared" si="41"/>
        <v>0.96463205932686813</v>
      </c>
      <c r="Q34" s="5"/>
      <c r="R34" s="16" t="s">
        <v>29</v>
      </c>
      <c r="S34" s="20">
        <f t="shared" si="42"/>
        <v>0.95975960282205375</v>
      </c>
      <c r="T34" s="20">
        <f t="shared" si="42"/>
        <v>0.94735391400220537</v>
      </c>
      <c r="U34" s="20">
        <f t="shared" si="42"/>
        <v>1.0064086131761085</v>
      </c>
      <c r="V34" s="20">
        <f t="shared" si="42"/>
        <v>0.96481994459833798</v>
      </c>
      <c r="W34" s="20">
        <f t="shared" si="42"/>
        <v>0.96396648044692745</v>
      </c>
      <c r="X34" s="20">
        <f t="shared" si="42"/>
        <v>0.97039187227866475</v>
      </c>
      <c r="Y34" s="5"/>
      <c r="Z34" s="16"/>
      <c r="AA34" s="5"/>
      <c r="AB34" s="5"/>
      <c r="AC34" s="5"/>
      <c r="AD34" s="5"/>
      <c r="AE34" s="5"/>
      <c r="AF34" s="5"/>
      <c r="AG34" s="5"/>
      <c r="AH34" s="5"/>
      <c r="AI34" s="16"/>
      <c r="AJ34" s="5"/>
      <c r="AK34" s="5"/>
      <c r="AL34" s="5"/>
      <c r="AM34" s="5"/>
      <c r="AN34" s="5"/>
      <c r="AO34" s="16"/>
      <c r="AP34" s="5"/>
      <c r="AQ34" s="5"/>
      <c r="AR34" s="5"/>
      <c r="AS34" s="5"/>
      <c r="AT34" s="5"/>
      <c r="AU34" s="16"/>
      <c r="AV34" s="5"/>
      <c r="AW34" s="5"/>
      <c r="AX34" s="5"/>
    </row>
    <row r="35" spans="1:50" x14ac:dyDescent="0.35">
      <c r="A35" s="10">
        <v>38412</v>
      </c>
      <c r="B35" s="30">
        <v>84</v>
      </c>
      <c r="C35" s="12">
        <v>76.7</v>
      </c>
      <c r="D35" s="12">
        <v>94</v>
      </c>
      <c r="E35" s="12">
        <v>81.400000000000006</v>
      </c>
      <c r="F35" s="12">
        <v>77.8</v>
      </c>
      <c r="G35" s="12">
        <v>76</v>
      </c>
      <c r="H35" s="60"/>
      <c r="I35" s="64"/>
      <c r="J35" s="19">
        <v>2010</v>
      </c>
      <c r="K35" s="39">
        <f t="shared" si="41"/>
        <v>0.95808823529411757</v>
      </c>
      <c r="L35" s="39">
        <f t="shared" si="41"/>
        <v>1.0148048452220726</v>
      </c>
      <c r="M35" s="39">
        <f t="shared" si="41"/>
        <v>1.0092855300490071</v>
      </c>
      <c r="N35" s="39">
        <f t="shared" si="41"/>
        <v>0.97412882787750799</v>
      </c>
      <c r="O35" s="39">
        <f t="shared" si="41"/>
        <v>0.97043153969099638</v>
      </c>
      <c r="P35" s="39">
        <f t="shared" si="41"/>
        <v>0.95479302832244017</v>
      </c>
      <c r="Q35" s="5"/>
      <c r="R35" s="16" t="s">
        <v>30</v>
      </c>
      <c r="S35" s="20">
        <f t="shared" si="42"/>
        <v>0.95674999999999999</v>
      </c>
      <c r="T35" s="20">
        <f t="shared" si="42"/>
        <v>0.95624670532419609</v>
      </c>
      <c r="U35" s="20">
        <f t="shared" si="42"/>
        <v>0.99642401021711369</v>
      </c>
      <c r="V35" s="20">
        <f t="shared" si="42"/>
        <v>0.96524064171122992</v>
      </c>
      <c r="W35" s="20">
        <f t="shared" si="42"/>
        <v>0.95824411134903653</v>
      </c>
      <c r="X35" s="20">
        <f t="shared" si="42"/>
        <v>0.95907572383073503</v>
      </c>
      <c r="Y35" s="5"/>
      <c r="Z35" s="16"/>
      <c r="AA35" s="5"/>
      <c r="AB35" s="5"/>
      <c r="AC35" s="5"/>
      <c r="AD35" s="5"/>
      <c r="AE35" s="5"/>
      <c r="AF35" s="5"/>
      <c r="AG35" s="5"/>
      <c r="AH35" s="5"/>
      <c r="AI35" s="16"/>
      <c r="AJ35" s="5"/>
      <c r="AK35" s="5"/>
      <c r="AL35" s="5"/>
      <c r="AM35" s="5"/>
      <c r="AN35" s="5"/>
      <c r="AO35" s="16"/>
      <c r="AP35" s="5"/>
      <c r="AQ35" s="5"/>
      <c r="AR35" s="5"/>
      <c r="AS35" s="5"/>
      <c r="AT35" s="5"/>
      <c r="AU35" s="16"/>
      <c r="AV35" s="5"/>
      <c r="AW35" s="5"/>
      <c r="AX35" s="5"/>
    </row>
    <row r="36" spans="1:50" x14ac:dyDescent="0.35">
      <c r="A36" s="10">
        <v>38504</v>
      </c>
      <c r="B36" s="30">
        <v>84.4</v>
      </c>
      <c r="C36" s="12">
        <v>77.8</v>
      </c>
      <c r="D36" s="12">
        <v>96.1</v>
      </c>
      <c r="E36" s="12">
        <v>81.8</v>
      </c>
      <c r="F36" s="12">
        <v>78.7</v>
      </c>
      <c r="G36" s="12">
        <v>76.3</v>
      </c>
      <c r="H36" s="60"/>
      <c r="I36" s="64"/>
      <c r="J36" s="19">
        <v>2011</v>
      </c>
      <c r="K36" s="39">
        <f t="shared" si="41"/>
        <v>0.95550351288056201</v>
      </c>
      <c r="L36" s="39">
        <f t="shared" si="41"/>
        <v>0.98332451032292212</v>
      </c>
      <c r="M36" s="39">
        <f t="shared" si="41"/>
        <v>0.98651399491094149</v>
      </c>
      <c r="N36" s="39">
        <f t="shared" si="41"/>
        <v>0.991363517403821</v>
      </c>
      <c r="O36" s="39">
        <f t="shared" si="41"/>
        <v>0.9834948912758712</v>
      </c>
      <c r="P36" s="39">
        <f t="shared" si="41"/>
        <v>0.96150824823252168</v>
      </c>
      <c r="Q36" s="5"/>
      <c r="R36" s="16" t="s">
        <v>31</v>
      </c>
      <c r="S36" s="20">
        <f t="shared" si="42"/>
        <v>0.95831336847149018</v>
      </c>
      <c r="T36" s="20">
        <f t="shared" si="42"/>
        <v>1.0204410973641742</v>
      </c>
      <c r="U36" s="20">
        <f t="shared" si="42"/>
        <v>1.0066855232707637</v>
      </c>
      <c r="V36" s="20">
        <f t="shared" si="42"/>
        <v>0.98136971923379701</v>
      </c>
      <c r="W36" s="20">
        <f t="shared" si="42"/>
        <v>0.99229747675962809</v>
      </c>
      <c r="X36" s="20">
        <f t="shared" si="42"/>
        <v>0.96119882258496103</v>
      </c>
      <c r="Y36" s="5"/>
      <c r="Z36" s="16"/>
      <c r="AA36" s="5"/>
      <c r="AB36" s="5"/>
      <c r="AC36" s="5"/>
      <c r="AD36" s="5"/>
      <c r="AE36" s="5"/>
      <c r="AF36" s="5"/>
      <c r="AG36" s="5"/>
      <c r="AH36" s="5"/>
      <c r="AI36" s="16"/>
      <c r="AJ36" s="5"/>
      <c r="AK36" s="5"/>
      <c r="AL36" s="5"/>
      <c r="AM36" s="5"/>
      <c r="AN36" s="5"/>
      <c r="AO36" s="16"/>
      <c r="AP36" s="5"/>
      <c r="AQ36" s="5"/>
      <c r="AR36" s="5"/>
      <c r="AS36" s="5"/>
      <c r="AT36" s="5"/>
      <c r="AU36" s="16"/>
      <c r="AV36" s="5"/>
      <c r="AW36" s="5"/>
      <c r="AX36" s="5"/>
    </row>
    <row r="37" spans="1:50" x14ac:dyDescent="0.35">
      <c r="A37" s="10">
        <v>38596</v>
      </c>
      <c r="B37" s="30">
        <v>85.7</v>
      </c>
      <c r="C37" s="12">
        <v>79.599999999999994</v>
      </c>
      <c r="D37" s="12">
        <v>97.7</v>
      </c>
      <c r="E37" s="12">
        <v>82.5</v>
      </c>
      <c r="F37" s="12">
        <v>81.5</v>
      </c>
      <c r="G37" s="12">
        <v>77.8</v>
      </c>
      <c r="H37" s="60"/>
      <c r="I37" s="64"/>
      <c r="J37" s="19">
        <v>2012</v>
      </c>
      <c r="K37" s="39">
        <f t="shared" si="41"/>
        <v>0.96562641338760735</v>
      </c>
      <c r="L37" s="39">
        <f t="shared" si="41"/>
        <v>0.95307769929364283</v>
      </c>
      <c r="M37" s="39">
        <f t="shared" si="41"/>
        <v>0.98793363499245845</v>
      </c>
      <c r="N37" s="39">
        <f t="shared" si="41"/>
        <v>0.97251208959022639</v>
      </c>
      <c r="O37" s="39">
        <f t="shared" si="41"/>
        <v>0.96853590459274286</v>
      </c>
      <c r="P37" s="39">
        <f t="shared" si="41"/>
        <v>0.97126144455747709</v>
      </c>
      <c r="Q37" s="5"/>
      <c r="R37" s="16" t="s">
        <v>32</v>
      </c>
      <c r="S37" s="20">
        <f t="shared" si="42"/>
        <v>0.95998160073597061</v>
      </c>
      <c r="T37" s="20">
        <f t="shared" si="42"/>
        <v>0.95923632610939114</v>
      </c>
      <c r="U37" s="20">
        <f t="shared" si="42"/>
        <v>0.98530529516088161</v>
      </c>
      <c r="V37" s="20">
        <f t="shared" si="42"/>
        <v>0.98884276076803324</v>
      </c>
      <c r="W37" s="20">
        <f t="shared" si="42"/>
        <v>0.97211463981409774</v>
      </c>
      <c r="X37" s="20">
        <f t="shared" si="42"/>
        <v>0.96314432989690735</v>
      </c>
      <c r="Y37" s="5"/>
      <c r="Z37" s="16"/>
      <c r="AA37" s="5"/>
      <c r="AB37" s="5"/>
      <c r="AC37" s="5"/>
      <c r="AD37" s="5"/>
      <c r="AE37" s="5"/>
      <c r="AF37" s="5"/>
      <c r="AG37" s="5"/>
      <c r="AH37" s="5"/>
      <c r="AI37" s="16"/>
      <c r="AJ37" s="5"/>
      <c r="AK37" s="5"/>
      <c r="AL37" s="5"/>
      <c r="AM37" s="5"/>
      <c r="AN37" s="5"/>
      <c r="AO37" s="16"/>
      <c r="AP37" s="5"/>
      <c r="AQ37" s="5"/>
      <c r="AR37" s="5"/>
      <c r="AS37" s="5"/>
      <c r="AT37" s="5"/>
      <c r="AU37" s="16"/>
      <c r="AV37" s="5"/>
      <c r="AW37" s="5"/>
      <c r="AX37" s="5"/>
    </row>
    <row r="38" spans="1:50" x14ac:dyDescent="0.35">
      <c r="A38" s="10">
        <v>38687</v>
      </c>
      <c r="B38" s="30">
        <v>86.5</v>
      </c>
      <c r="C38" s="12">
        <v>80.400000000000006</v>
      </c>
      <c r="D38" s="12">
        <v>98.6</v>
      </c>
      <c r="E38" s="12">
        <v>83</v>
      </c>
      <c r="F38" s="12">
        <v>83</v>
      </c>
      <c r="G38" s="12">
        <v>78.5</v>
      </c>
      <c r="H38" s="60"/>
      <c r="I38" s="64"/>
      <c r="J38" s="19">
        <v>2013</v>
      </c>
      <c r="K38" s="39">
        <f t="shared" si="41"/>
        <v>0.96214099216710192</v>
      </c>
      <c r="L38" s="39">
        <f t="shared" si="41"/>
        <v>0.98191726529601187</v>
      </c>
      <c r="M38" s="39">
        <f t="shared" si="41"/>
        <v>0.99524643482611952</v>
      </c>
      <c r="N38" s="39">
        <f t="shared" si="41"/>
        <v>0.9773631840796021</v>
      </c>
      <c r="O38" s="39">
        <f t="shared" si="41"/>
        <v>0.9661681784751166</v>
      </c>
      <c r="P38" s="39">
        <f t="shared" si="41"/>
        <v>0.9590243902439024</v>
      </c>
      <c r="Q38" s="5"/>
      <c r="R38" s="16" t="s">
        <v>33</v>
      </c>
      <c r="S38" s="20">
        <f t="shared" si="42"/>
        <v>0.96622222222222209</v>
      </c>
      <c r="T38" s="20">
        <f t="shared" si="42"/>
        <v>0.96900000000000008</v>
      </c>
      <c r="U38" s="20">
        <f t="shared" si="42"/>
        <v>0.98699674918729685</v>
      </c>
      <c r="V38" s="20">
        <f t="shared" si="42"/>
        <v>0.96349999999999991</v>
      </c>
      <c r="W38" s="20">
        <f t="shared" si="42"/>
        <v>0.96824999999999983</v>
      </c>
      <c r="X38" s="20">
        <f t="shared" si="42"/>
        <v>0.97</v>
      </c>
      <c r="Y38" s="5"/>
      <c r="Z38" s="16"/>
      <c r="AA38" s="5"/>
      <c r="AB38" s="5"/>
      <c r="AC38" s="5"/>
      <c r="AD38" s="5"/>
      <c r="AE38" s="5"/>
      <c r="AF38" s="5"/>
      <c r="AG38" s="5"/>
      <c r="AH38" s="5"/>
      <c r="AI38" s="16"/>
      <c r="AJ38" s="5"/>
      <c r="AK38" s="5"/>
      <c r="AL38" s="5"/>
      <c r="AM38" s="5"/>
      <c r="AN38" s="5"/>
      <c r="AO38" s="16"/>
      <c r="AP38" s="5"/>
      <c r="AQ38" s="5"/>
      <c r="AR38" s="5"/>
      <c r="AS38" s="5"/>
      <c r="AT38" s="5"/>
      <c r="AU38" s="16"/>
      <c r="AV38" s="5"/>
      <c r="AW38" s="5"/>
      <c r="AX38" s="5"/>
    </row>
    <row r="39" spans="1:50" x14ac:dyDescent="0.35">
      <c r="A39" s="10">
        <v>38777</v>
      </c>
      <c r="B39" s="30">
        <v>88.5</v>
      </c>
      <c r="C39" s="12">
        <v>81.599999999999994</v>
      </c>
      <c r="D39" s="12">
        <v>99.2</v>
      </c>
      <c r="E39" s="12">
        <v>82.5</v>
      </c>
      <c r="F39" s="12">
        <v>82.4</v>
      </c>
      <c r="G39" s="12">
        <v>79.900000000000006</v>
      </c>
      <c r="H39" s="60"/>
      <c r="I39" s="64"/>
      <c r="J39" s="19">
        <v>2014</v>
      </c>
      <c r="K39" s="39">
        <f t="shared" si="41"/>
        <v>0.96372405116376614</v>
      </c>
      <c r="L39" s="39">
        <f t="shared" si="41"/>
        <v>0.98511469009272812</v>
      </c>
      <c r="M39" s="39">
        <f t="shared" si="41"/>
        <v>0.96615905245346867</v>
      </c>
      <c r="N39" s="39">
        <f t="shared" si="41"/>
        <v>0.99234756850160444</v>
      </c>
      <c r="O39" s="39">
        <f t="shared" si="41"/>
        <v>0.96225524887945268</v>
      </c>
      <c r="P39" s="39">
        <f t="shared" si="41"/>
        <v>0.96606974552309133</v>
      </c>
      <c r="Q39" s="5"/>
      <c r="R39" s="16" t="s">
        <v>34</v>
      </c>
      <c r="S39" s="20">
        <f t="shared" si="42"/>
        <v>0.95948827292110872</v>
      </c>
      <c r="T39" s="20">
        <f t="shared" si="42"/>
        <v>0.98376783079193308</v>
      </c>
      <c r="U39" s="20">
        <f t="shared" si="42"/>
        <v>0.98424809254245638</v>
      </c>
      <c r="V39" s="20">
        <f t="shared" si="42"/>
        <v>0.99108027750247774</v>
      </c>
      <c r="W39" s="20">
        <f t="shared" si="42"/>
        <v>0.95946270088750307</v>
      </c>
      <c r="X39" s="20">
        <f t="shared" si="42"/>
        <v>0.95488183337312016</v>
      </c>
      <c r="Y39" s="5"/>
      <c r="Z39" s="16"/>
      <c r="AA39" s="5"/>
      <c r="AB39" s="5"/>
      <c r="AC39" s="5"/>
      <c r="AD39" s="5"/>
      <c r="AE39" s="5"/>
      <c r="AF39" s="5"/>
      <c r="AG39" s="5"/>
      <c r="AH39" s="5"/>
      <c r="AI39" s="16"/>
      <c r="AJ39" s="5"/>
      <c r="AK39" s="5"/>
      <c r="AL39" s="5"/>
      <c r="AM39" s="5"/>
      <c r="AN39" s="5"/>
      <c r="AO39" s="16"/>
      <c r="AP39" s="5"/>
      <c r="AQ39" s="5"/>
      <c r="AR39" s="5"/>
      <c r="AS39" s="5"/>
      <c r="AT39" s="5"/>
      <c r="AU39" s="16"/>
      <c r="AV39" s="5"/>
      <c r="AW39" s="5"/>
      <c r="AX39" s="5"/>
    </row>
    <row r="40" spans="1:50" x14ac:dyDescent="0.35">
      <c r="A40" s="10">
        <v>38869</v>
      </c>
      <c r="B40" s="30">
        <v>89.8</v>
      </c>
      <c r="C40" s="12">
        <v>83.7</v>
      </c>
      <c r="D40" s="12">
        <v>98.9</v>
      </c>
      <c r="E40" s="12">
        <v>82.9</v>
      </c>
      <c r="F40" s="12">
        <v>83</v>
      </c>
      <c r="G40" s="12">
        <v>81.599999999999994</v>
      </c>
      <c r="H40" s="60"/>
      <c r="I40" s="64"/>
      <c r="J40" s="19">
        <v>2015</v>
      </c>
      <c r="K40" s="39">
        <f t="shared" si="41"/>
        <v>0.96990034573927186</v>
      </c>
      <c r="L40" s="39">
        <f t="shared" si="41"/>
        <v>0.98462277751081217</v>
      </c>
      <c r="M40" s="39">
        <f t="shared" si="41"/>
        <v>0.99089820359281444</v>
      </c>
      <c r="N40" s="39">
        <f t="shared" si="41"/>
        <v>0.97053186391950164</v>
      </c>
      <c r="O40" s="39">
        <f t="shared" si="41"/>
        <v>0.97269389628269853</v>
      </c>
      <c r="P40" s="39">
        <f t="shared" si="41"/>
        <v>0.96784492588369453</v>
      </c>
      <c r="Q40" s="5"/>
      <c r="R40" s="16" t="s">
        <v>87</v>
      </c>
      <c r="S40" s="20">
        <f t="shared" si="42"/>
        <v>0.96840801156308076</v>
      </c>
      <c r="T40" s="20">
        <f t="shared" si="42"/>
        <v>0.98094089264173712</v>
      </c>
      <c r="U40" s="20">
        <f t="shared" si="42"/>
        <v>0.97974439353749687</v>
      </c>
      <c r="V40" s="20">
        <f t="shared" si="42"/>
        <v>0.988731014208721</v>
      </c>
      <c r="W40" s="20">
        <f t="shared" si="42"/>
        <v>0.96908414690841471</v>
      </c>
      <c r="X40" s="20">
        <f t="shared" si="42"/>
        <v>0.97012505789717451</v>
      </c>
      <c r="Y40" s="5"/>
      <c r="Z40" s="16"/>
      <c r="AA40" s="5"/>
      <c r="AB40" s="5"/>
      <c r="AC40" s="5"/>
      <c r="AD40" s="5"/>
      <c r="AE40" s="5"/>
      <c r="AF40" s="5"/>
      <c r="AG40" s="5"/>
      <c r="AH40" s="5"/>
      <c r="AI40" s="16"/>
      <c r="AJ40" s="5"/>
      <c r="AK40" s="5"/>
      <c r="AL40" s="5"/>
      <c r="AM40" s="5"/>
      <c r="AN40" s="5"/>
      <c r="AO40" s="16"/>
      <c r="AP40" s="5"/>
      <c r="AQ40" s="5"/>
      <c r="AR40" s="5"/>
      <c r="AS40" s="5"/>
      <c r="AT40" s="5"/>
      <c r="AU40" s="16"/>
      <c r="AV40" s="5"/>
      <c r="AW40" s="5"/>
      <c r="AX40" s="5"/>
    </row>
    <row r="41" spans="1:50" x14ac:dyDescent="0.35">
      <c r="A41" s="10">
        <v>38961</v>
      </c>
      <c r="B41" s="30">
        <v>90.6</v>
      </c>
      <c r="C41" s="12">
        <v>84.8</v>
      </c>
      <c r="D41" s="12">
        <v>99.3</v>
      </c>
      <c r="E41" s="12">
        <v>85.9</v>
      </c>
      <c r="F41" s="12">
        <v>85.8</v>
      </c>
      <c r="G41" s="12">
        <v>82.6</v>
      </c>
      <c r="H41" s="60"/>
      <c r="I41" s="64"/>
      <c r="J41" s="19">
        <v>2016</v>
      </c>
      <c r="K41" s="39">
        <f t="shared" si="41"/>
        <v>0.97675804529201438</v>
      </c>
      <c r="L41" s="39">
        <f t="shared" si="41"/>
        <v>0.99927971188475384</v>
      </c>
      <c r="M41" s="39">
        <f t="shared" si="41"/>
        <v>0.99904283321368736</v>
      </c>
      <c r="N41" s="39">
        <f t="shared" si="41"/>
        <v>0.96754751970329178</v>
      </c>
      <c r="O41" s="39">
        <f t="shared" si="41"/>
        <v>0.98153153153153139</v>
      </c>
      <c r="P41" s="39">
        <f t="shared" si="41"/>
        <v>0.98627980206927568</v>
      </c>
      <c r="Q41" s="5"/>
      <c r="R41" s="16" t="s">
        <v>152</v>
      </c>
      <c r="S41" s="20">
        <f t="shared" si="42"/>
        <v>0.972294719935756</v>
      </c>
      <c r="T41" s="20">
        <f t="shared" si="42"/>
        <v>0.99735322425409045</v>
      </c>
      <c r="U41" s="20">
        <f t="shared" si="42"/>
        <v>0.98997374074958222</v>
      </c>
      <c r="V41" s="20">
        <f t="shared" si="42"/>
        <v>0.95641986879100294</v>
      </c>
      <c r="W41" s="20">
        <f t="shared" si="42"/>
        <v>0.97595281306715076</v>
      </c>
      <c r="X41" s="20">
        <f t="shared" si="42"/>
        <v>0.97825101948346183</v>
      </c>
      <c r="Y41" s="5"/>
      <c r="Z41" s="16"/>
      <c r="AA41" s="5"/>
      <c r="AB41" s="5"/>
      <c r="AC41" s="5"/>
      <c r="AD41" s="5"/>
      <c r="AE41" s="5"/>
      <c r="AF41" s="5"/>
      <c r="AG41" s="5"/>
      <c r="AH41" s="5"/>
      <c r="AI41" s="16"/>
      <c r="AJ41" s="5"/>
      <c r="AK41" s="5"/>
      <c r="AL41" s="5"/>
      <c r="AM41" s="5"/>
      <c r="AN41" s="5"/>
      <c r="AO41" s="16"/>
      <c r="AP41" s="5"/>
      <c r="AQ41" s="5"/>
      <c r="AR41" s="5"/>
      <c r="AS41" s="5"/>
      <c r="AT41" s="5"/>
      <c r="AU41" s="16"/>
      <c r="AV41" s="5"/>
      <c r="AW41" s="5"/>
      <c r="AX41" s="5"/>
    </row>
    <row r="42" spans="1:50" x14ac:dyDescent="0.35">
      <c r="A42" s="10">
        <v>39052</v>
      </c>
      <c r="B42" s="30">
        <v>91.4</v>
      </c>
      <c r="C42" s="12">
        <v>85.5</v>
      </c>
      <c r="D42" s="12">
        <v>97.6</v>
      </c>
      <c r="E42" s="12">
        <v>86.8</v>
      </c>
      <c r="F42" s="12">
        <v>86.2</v>
      </c>
      <c r="G42" s="12">
        <v>83.2</v>
      </c>
      <c r="H42" s="60"/>
      <c r="I42" s="64"/>
      <c r="J42" s="16"/>
      <c r="K42" s="20"/>
      <c r="L42" s="20"/>
      <c r="M42" s="20"/>
      <c r="N42" s="20"/>
      <c r="O42" s="20"/>
      <c r="P42" s="20"/>
      <c r="Q42" s="5"/>
      <c r="R42" s="16"/>
      <c r="S42" s="20"/>
      <c r="T42" s="20"/>
      <c r="U42" s="20"/>
      <c r="V42" s="20"/>
      <c r="W42" s="20"/>
      <c r="X42" s="20"/>
      <c r="Y42" s="5"/>
      <c r="Z42" s="16"/>
      <c r="AA42" s="5"/>
      <c r="AB42" s="5"/>
      <c r="AC42" s="5"/>
      <c r="AD42" s="5"/>
      <c r="AE42" s="5"/>
      <c r="AF42" s="5"/>
      <c r="AG42" s="5"/>
      <c r="AH42" s="5"/>
      <c r="AI42" s="16"/>
      <c r="AJ42" s="5"/>
      <c r="AK42" s="5"/>
      <c r="AL42" s="5"/>
      <c r="AM42" s="5"/>
      <c r="AN42" s="5"/>
      <c r="AO42" s="16"/>
      <c r="AP42" s="5"/>
      <c r="AQ42" s="5"/>
      <c r="AR42" s="5"/>
      <c r="AS42" s="5"/>
      <c r="AT42" s="5"/>
      <c r="AU42" s="16"/>
      <c r="AV42" s="5"/>
      <c r="AW42" s="5"/>
      <c r="AX42" s="5"/>
    </row>
    <row r="43" spans="1:50" x14ac:dyDescent="0.35">
      <c r="A43" s="10">
        <v>39142</v>
      </c>
      <c r="B43" s="30">
        <v>91.9</v>
      </c>
      <c r="C43" s="12">
        <v>86</v>
      </c>
      <c r="D43" s="12">
        <v>97.7</v>
      </c>
      <c r="E43" s="12">
        <v>87.8</v>
      </c>
      <c r="F43" s="12">
        <v>86.6</v>
      </c>
      <c r="G43" s="12">
        <v>84.1</v>
      </c>
      <c r="H43" s="60"/>
      <c r="I43" s="64"/>
      <c r="J43" s="1"/>
      <c r="K43" s="20"/>
      <c r="L43" s="20"/>
      <c r="M43" s="20"/>
      <c r="N43" s="20"/>
      <c r="O43" s="20"/>
      <c r="P43" s="20"/>
      <c r="R43" s="16"/>
      <c r="S43" s="20"/>
      <c r="T43" s="20"/>
      <c r="U43" s="20"/>
      <c r="V43" s="20"/>
      <c r="W43" s="20"/>
      <c r="X43" s="20"/>
    </row>
    <row r="44" spans="1:50" x14ac:dyDescent="0.35">
      <c r="A44" s="10">
        <v>39234</v>
      </c>
      <c r="B44" s="30">
        <v>93.4</v>
      </c>
      <c r="C44" s="12">
        <v>87.4</v>
      </c>
      <c r="D44" s="12">
        <v>98</v>
      </c>
      <c r="E44" s="12">
        <v>87.8</v>
      </c>
      <c r="F44" s="12">
        <v>86.5</v>
      </c>
      <c r="G44" s="12">
        <v>84.4</v>
      </c>
      <c r="H44" s="60"/>
      <c r="I44" s="64"/>
      <c r="J44" s="1"/>
      <c r="K44" s="20"/>
      <c r="L44" s="20"/>
      <c r="M44" s="20"/>
      <c r="N44" s="20"/>
      <c r="O44" s="20"/>
      <c r="P44" s="20"/>
      <c r="R44" s="16"/>
      <c r="S44" s="20"/>
      <c r="T44" s="20"/>
      <c r="U44" s="20"/>
      <c r="V44" s="20"/>
      <c r="W44" s="20"/>
      <c r="X44" s="20"/>
    </row>
    <row r="45" spans="1:50" x14ac:dyDescent="0.35">
      <c r="A45" s="10">
        <v>39326</v>
      </c>
      <c r="B45" s="30">
        <v>94.5</v>
      </c>
      <c r="C45" s="12">
        <v>88.6</v>
      </c>
      <c r="D45" s="12">
        <v>98</v>
      </c>
      <c r="E45" s="12">
        <v>88.8</v>
      </c>
      <c r="F45" s="12">
        <v>90</v>
      </c>
      <c r="G45" s="12">
        <v>84.6</v>
      </c>
      <c r="H45" s="60"/>
      <c r="I45" s="64"/>
      <c r="J45" s="1"/>
      <c r="K45" s="40"/>
      <c r="L45" s="40"/>
      <c r="M45" s="40"/>
      <c r="N45" s="40"/>
      <c r="O45" s="40"/>
      <c r="P45" s="40"/>
      <c r="S45" s="20"/>
      <c r="T45" s="20"/>
      <c r="U45" s="20"/>
      <c r="V45" s="20"/>
      <c r="W45" s="20"/>
      <c r="X45" s="20"/>
    </row>
    <row r="46" spans="1:50" x14ac:dyDescent="0.35">
      <c r="A46" s="10">
        <v>39417</v>
      </c>
      <c r="B46" s="30">
        <v>95.3</v>
      </c>
      <c r="C46" s="12">
        <v>89.6</v>
      </c>
      <c r="D46" s="12">
        <v>97.3</v>
      </c>
      <c r="E46" s="12">
        <v>89.3</v>
      </c>
      <c r="F46" s="12">
        <v>89.7</v>
      </c>
      <c r="G46" s="12">
        <v>85.1</v>
      </c>
      <c r="H46" s="60"/>
      <c r="I46" s="64"/>
      <c r="J46" s="1"/>
      <c r="K46" s="40"/>
      <c r="L46" s="40"/>
      <c r="M46" s="40"/>
      <c r="N46" s="40"/>
      <c r="O46" s="40"/>
      <c r="P46" s="38"/>
      <c r="Q46" s="18"/>
      <c r="R46" s="18"/>
      <c r="S46" s="5"/>
      <c r="T46" s="5"/>
      <c r="U46" s="5"/>
      <c r="V46" s="5"/>
      <c r="W46" s="5"/>
      <c r="X46" s="5"/>
    </row>
    <row r="47" spans="1:50" x14ac:dyDescent="0.35">
      <c r="A47" s="10">
        <v>39508</v>
      </c>
      <c r="B47" s="30">
        <v>96.2</v>
      </c>
      <c r="C47" s="12">
        <v>91.2</v>
      </c>
      <c r="D47" s="12">
        <v>97.4</v>
      </c>
      <c r="E47" s="12">
        <v>91.3</v>
      </c>
      <c r="F47" s="12">
        <v>89.4</v>
      </c>
      <c r="G47" s="12">
        <v>87.3</v>
      </c>
      <c r="H47" s="60"/>
      <c r="I47" s="64"/>
      <c r="J47" s="1"/>
      <c r="K47" s="40"/>
      <c r="L47" s="40"/>
      <c r="M47" s="40"/>
      <c r="N47" s="40"/>
      <c r="O47" s="40"/>
      <c r="P47" s="38"/>
      <c r="Q47" s="18"/>
      <c r="R47" s="18"/>
      <c r="S47" s="5"/>
      <c r="T47" s="5"/>
      <c r="U47" s="5"/>
      <c r="V47" s="5"/>
      <c r="W47" s="5"/>
      <c r="X47" s="5"/>
    </row>
    <row r="48" spans="1:50" x14ac:dyDescent="0.35">
      <c r="A48" s="10">
        <v>39600</v>
      </c>
      <c r="B48" s="30">
        <v>96.7</v>
      </c>
      <c r="C48" s="12">
        <v>93.4</v>
      </c>
      <c r="D48" s="12">
        <v>97.4</v>
      </c>
      <c r="E48" s="12">
        <v>91.6</v>
      </c>
      <c r="F48" s="12">
        <v>88.9</v>
      </c>
      <c r="G48" s="12">
        <v>87.5</v>
      </c>
      <c r="H48" s="60"/>
      <c r="I48" s="64"/>
      <c r="J48" s="1"/>
      <c r="K48" s="40"/>
      <c r="L48" s="40"/>
      <c r="M48" s="40"/>
      <c r="N48" s="40"/>
      <c r="O48" s="40"/>
      <c r="P48" s="38"/>
      <c r="Q48" s="18"/>
      <c r="R48" s="18"/>
      <c r="S48" s="5"/>
      <c r="T48" s="5"/>
      <c r="U48" s="5"/>
      <c r="V48" s="5"/>
      <c r="W48" s="5"/>
      <c r="X48" s="5"/>
    </row>
    <row r="49" spans="1:22" x14ac:dyDescent="0.35">
      <c r="A49" s="10">
        <v>39692</v>
      </c>
      <c r="B49" s="30">
        <v>98.1</v>
      </c>
      <c r="C49" s="12">
        <v>96.2</v>
      </c>
      <c r="D49" s="12">
        <v>99</v>
      </c>
      <c r="E49" s="12">
        <v>92.8</v>
      </c>
      <c r="F49" s="12">
        <v>92.4</v>
      </c>
      <c r="G49" s="12">
        <v>88</v>
      </c>
      <c r="H49" s="60"/>
      <c r="I49" s="64"/>
      <c r="J49" s="1"/>
      <c r="K49" s="40"/>
      <c r="L49" s="40"/>
      <c r="M49" s="40"/>
      <c r="N49" s="40"/>
      <c r="O49" s="40"/>
      <c r="P49" s="38"/>
      <c r="Q49" s="18"/>
      <c r="R49" s="18"/>
      <c r="S49" s="18"/>
      <c r="T49" s="18"/>
      <c r="U49" s="18"/>
      <c r="V49" s="1"/>
    </row>
    <row r="50" spans="1:22" x14ac:dyDescent="0.35">
      <c r="A50" s="10">
        <v>39783</v>
      </c>
      <c r="B50" s="30">
        <v>99.9</v>
      </c>
      <c r="C50" s="12">
        <v>96.2</v>
      </c>
      <c r="D50" s="12">
        <v>97.5</v>
      </c>
      <c r="E50" s="12">
        <v>93.3</v>
      </c>
      <c r="F50" s="12">
        <v>93.6</v>
      </c>
      <c r="G50" s="12">
        <v>87.8</v>
      </c>
      <c r="H50" s="60"/>
      <c r="I50" s="64"/>
      <c r="J50" s="1"/>
      <c r="K50" s="40"/>
      <c r="L50" s="40"/>
      <c r="M50" s="40"/>
      <c r="N50" s="40"/>
      <c r="O50" s="40"/>
      <c r="P50" s="38"/>
      <c r="Q50" s="18"/>
      <c r="R50" s="18"/>
      <c r="S50" s="18"/>
      <c r="T50" s="18"/>
      <c r="U50" s="18"/>
      <c r="V50" s="1"/>
    </row>
    <row r="51" spans="1:22" x14ac:dyDescent="0.35">
      <c r="A51" s="10">
        <v>39873</v>
      </c>
      <c r="B51" s="30">
        <v>100.8</v>
      </c>
      <c r="C51" s="12">
        <v>94</v>
      </c>
      <c r="D51" s="12">
        <v>97.8</v>
      </c>
      <c r="E51" s="12">
        <v>93.8</v>
      </c>
      <c r="F51" s="12">
        <v>93.9</v>
      </c>
      <c r="G51" s="12">
        <v>91.7</v>
      </c>
      <c r="H51" s="60"/>
      <c r="I51" s="64"/>
      <c r="J51" s="1"/>
      <c r="K51" s="40"/>
      <c r="L51" s="40"/>
      <c r="M51" s="40"/>
      <c r="N51" s="40"/>
      <c r="O51" s="40"/>
      <c r="P51" s="38"/>
      <c r="Q51" s="18"/>
      <c r="R51" s="18"/>
      <c r="S51" s="18"/>
      <c r="T51" s="18"/>
      <c r="U51" s="18"/>
      <c r="V51" s="1"/>
    </row>
    <row r="52" spans="1:22" x14ac:dyDescent="0.35">
      <c r="A52" s="10">
        <v>39965</v>
      </c>
      <c r="B52" s="30">
        <v>101.2</v>
      </c>
      <c r="C52" s="12">
        <v>93</v>
      </c>
      <c r="D52" s="12">
        <v>97.2</v>
      </c>
      <c r="E52" s="12">
        <v>94.1</v>
      </c>
      <c r="F52" s="12">
        <v>93.7</v>
      </c>
      <c r="G52" s="12">
        <v>91.7</v>
      </c>
      <c r="H52" s="60"/>
      <c r="I52" s="64"/>
      <c r="J52" s="1"/>
      <c r="K52" s="40"/>
      <c r="L52" s="40"/>
      <c r="M52" s="40"/>
      <c r="N52" s="40"/>
      <c r="O52" s="40"/>
      <c r="P52" s="38"/>
      <c r="Q52" s="18"/>
      <c r="R52" s="18"/>
      <c r="S52" s="18"/>
      <c r="T52" s="18"/>
      <c r="U52" s="18"/>
      <c r="V52" s="1"/>
    </row>
    <row r="53" spans="1:22" x14ac:dyDescent="0.35">
      <c r="A53" s="10">
        <v>40057</v>
      </c>
      <c r="B53" s="30">
        <v>102.4</v>
      </c>
      <c r="C53" s="12">
        <v>92.5</v>
      </c>
      <c r="D53" s="12">
        <v>97</v>
      </c>
      <c r="E53" s="12">
        <v>95.3</v>
      </c>
      <c r="F53" s="12">
        <v>93.6</v>
      </c>
      <c r="G53" s="12">
        <v>91.8</v>
      </c>
      <c r="H53" s="60"/>
      <c r="I53" s="64"/>
      <c r="J53" s="1"/>
      <c r="K53" s="40"/>
      <c r="L53" s="40"/>
      <c r="M53" s="40"/>
      <c r="N53" s="40"/>
      <c r="O53" s="40"/>
      <c r="P53" s="38"/>
      <c r="Q53" s="18"/>
      <c r="R53" s="18"/>
      <c r="S53" s="18"/>
      <c r="T53" s="18"/>
      <c r="U53" s="18"/>
      <c r="V53" s="1"/>
    </row>
    <row r="54" spans="1:22" x14ac:dyDescent="0.35">
      <c r="A54" s="10">
        <v>40148</v>
      </c>
      <c r="B54" s="30">
        <v>103.6</v>
      </c>
      <c r="C54" s="12">
        <v>92</v>
      </c>
      <c r="D54" s="12">
        <v>95.7</v>
      </c>
      <c r="E54" s="12">
        <v>95.6</v>
      </c>
      <c r="F54" s="12">
        <v>94.2</v>
      </c>
      <c r="G54" s="12">
        <v>92</v>
      </c>
      <c r="H54" s="60"/>
      <c r="I54" s="64"/>
      <c r="J54" s="1"/>
      <c r="K54" s="40"/>
      <c r="L54" s="40"/>
      <c r="M54" s="40"/>
      <c r="N54" s="40"/>
      <c r="O54" s="40"/>
      <c r="P54" s="40"/>
    </row>
    <row r="55" spans="1:22" x14ac:dyDescent="0.35">
      <c r="A55" s="10">
        <v>40238</v>
      </c>
      <c r="B55" s="30">
        <v>105.4</v>
      </c>
      <c r="C55" s="12">
        <v>93.3</v>
      </c>
      <c r="D55" s="12">
        <v>96.6</v>
      </c>
      <c r="E55" s="12">
        <v>94.9</v>
      </c>
      <c r="F55" s="12">
        <v>94.1</v>
      </c>
      <c r="G55" s="12">
        <v>94.8</v>
      </c>
      <c r="H55" s="60"/>
      <c r="I55" s="64"/>
      <c r="J55" s="1"/>
      <c r="K55" s="40"/>
      <c r="L55" s="40"/>
      <c r="M55" s="40"/>
      <c r="N55" s="40"/>
      <c r="O55" s="40"/>
      <c r="P55" s="40"/>
    </row>
    <row r="56" spans="1:22" x14ac:dyDescent="0.35">
      <c r="A56" s="10">
        <v>40330</v>
      </c>
      <c r="B56" s="30">
        <v>106</v>
      </c>
      <c r="C56" s="12">
        <v>94</v>
      </c>
      <c r="D56" s="12">
        <v>99.6</v>
      </c>
      <c r="E56" s="12">
        <v>95.3</v>
      </c>
      <c r="F56" s="12">
        <v>94.6</v>
      </c>
      <c r="G56" s="12">
        <v>95.1</v>
      </c>
      <c r="H56" s="60"/>
      <c r="I56" s="64"/>
      <c r="J56" s="1"/>
      <c r="K56" s="40"/>
      <c r="L56" s="40"/>
      <c r="M56" s="40"/>
      <c r="N56" s="40"/>
      <c r="O56" s="40"/>
      <c r="P56" s="40"/>
    </row>
    <row r="57" spans="1:22" x14ac:dyDescent="0.35">
      <c r="A57" s="10">
        <v>40422</v>
      </c>
      <c r="B57" s="30">
        <v>107</v>
      </c>
      <c r="C57" s="12">
        <v>95</v>
      </c>
      <c r="D57" s="12">
        <v>98.5</v>
      </c>
      <c r="E57" s="12">
        <v>95.6</v>
      </c>
      <c r="F57" s="12">
        <v>96</v>
      </c>
      <c r="G57" s="12">
        <v>96</v>
      </c>
      <c r="H57" s="60"/>
      <c r="I57" s="64"/>
      <c r="J57" s="1"/>
      <c r="K57" s="40"/>
      <c r="L57" s="40"/>
      <c r="M57" s="40"/>
      <c r="N57" s="40"/>
      <c r="O57" s="40"/>
      <c r="P57" s="40"/>
    </row>
    <row r="58" spans="1:22" x14ac:dyDescent="0.35">
      <c r="A58" s="10">
        <v>40513</v>
      </c>
      <c r="B58" s="30">
        <v>108.6</v>
      </c>
      <c r="C58" s="12">
        <v>95.5</v>
      </c>
      <c r="D58" s="12">
        <v>98.3</v>
      </c>
      <c r="E58" s="12">
        <v>96.3</v>
      </c>
      <c r="F58" s="12">
        <v>97</v>
      </c>
      <c r="G58" s="12">
        <v>96</v>
      </c>
      <c r="H58" s="60"/>
      <c r="I58" s="64"/>
      <c r="J58" s="1"/>
      <c r="K58" s="40"/>
      <c r="L58" s="40"/>
      <c r="M58" s="40"/>
      <c r="N58" s="40"/>
      <c r="O58" s="40"/>
      <c r="P58" s="40"/>
    </row>
    <row r="59" spans="1:22" x14ac:dyDescent="0.35">
      <c r="A59" s="10">
        <v>40603</v>
      </c>
      <c r="B59" s="30">
        <v>109.3</v>
      </c>
      <c r="C59" s="12">
        <v>97.6</v>
      </c>
      <c r="D59" s="12">
        <v>98.6</v>
      </c>
      <c r="E59" s="12">
        <v>96.5</v>
      </c>
      <c r="F59" s="12">
        <v>97.2</v>
      </c>
      <c r="G59" s="12">
        <v>98.5</v>
      </c>
      <c r="H59" s="60"/>
      <c r="I59" s="64"/>
      <c r="J59" s="1"/>
      <c r="K59" s="40"/>
      <c r="L59" s="40"/>
      <c r="M59" s="40"/>
      <c r="N59" s="40"/>
      <c r="O59" s="40"/>
      <c r="P59" s="40"/>
    </row>
    <row r="60" spans="1:22" x14ac:dyDescent="0.35">
      <c r="A60" s="10">
        <v>40695</v>
      </c>
      <c r="B60" s="30">
        <v>109.9</v>
      </c>
      <c r="C60" s="12">
        <v>99.5</v>
      </c>
      <c r="D60" s="12">
        <v>99.3</v>
      </c>
      <c r="E60" s="12">
        <v>97</v>
      </c>
      <c r="F60" s="12">
        <v>97.1</v>
      </c>
      <c r="G60" s="12">
        <v>97.5</v>
      </c>
      <c r="H60" s="60"/>
      <c r="I60" s="64"/>
      <c r="J60" s="1"/>
      <c r="K60" s="40"/>
      <c r="L60" s="40"/>
      <c r="M60" s="40"/>
      <c r="N60" s="40"/>
      <c r="O60" s="40"/>
      <c r="P60" s="40"/>
    </row>
    <row r="61" spans="1:22" x14ac:dyDescent="0.35">
      <c r="A61" s="10">
        <v>40787</v>
      </c>
      <c r="B61" s="30">
        <v>110.9</v>
      </c>
      <c r="C61" s="12">
        <v>99.6</v>
      </c>
      <c r="D61" s="12">
        <v>100.1</v>
      </c>
      <c r="E61" s="12">
        <v>99.6</v>
      </c>
      <c r="F61" s="12">
        <v>99.8</v>
      </c>
      <c r="G61" s="12">
        <v>98.4</v>
      </c>
      <c r="H61" s="60"/>
      <c r="I61" s="64"/>
      <c r="J61" s="1"/>
      <c r="K61" s="40"/>
      <c r="L61" s="40"/>
      <c r="M61" s="40"/>
      <c r="N61" s="40"/>
      <c r="O61" s="40"/>
      <c r="P61" s="40"/>
    </row>
    <row r="62" spans="1:22" x14ac:dyDescent="0.35">
      <c r="A62" s="10">
        <v>40878</v>
      </c>
      <c r="B62" s="30">
        <v>112.1</v>
      </c>
      <c r="C62" s="12">
        <v>99.7</v>
      </c>
      <c r="D62" s="12">
        <v>99.8</v>
      </c>
      <c r="E62" s="12">
        <v>99.8</v>
      </c>
      <c r="F62" s="12">
        <v>100</v>
      </c>
      <c r="G62" s="12">
        <v>98.8</v>
      </c>
      <c r="H62" s="60"/>
      <c r="I62" s="64"/>
      <c r="J62" s="1"/>
      <c r="K62" s="40"/>
      <c r="L62" s="40"/>
      <c r="M62" s="40"/>
      <c r="N62" s="40"/>
      <c r="O62" s="40"/>
      <c r="P62" s="40"/>
    </row>
    <row r="63" spans="1:22" x14ac:dyDescent="0.35">
      <c r="A63" s="10">
        <v>40969</v>
      </c>
      <c r="B63" s="30">
        <v>113</v>
      </c>
      <c r="C63" s="12">
        <v>100.1</v>
      </c>
      <c r="D63" s="12">
        <v>100</v>
      </c>
      <c r="E63" s="12">
        <v>100.3</v>
      </c>
      <c r="F63" s="12">
        <v>100.3</v>
      </c>
      <c r="G63" s="12">
        <v>100.8</v>
      </c>
      <c r="H63" s="60"/>
      <c r="I63" s="64"/>
      <c r="J63" s="1"/>
      <c r="K63" s="40"/>
      <c r="L63" s="40"/>
      <c r="M63" s="40"/>
      <c r="N63" s="40"/>
      <c r="O63" s="40"/>
      <c r="P63" s="40"/>
    </row>
    <row r="64" spans="1:22" x14ac:dyDescent="0.35">
      <c r="A64" s="10">
        <v>41061</v>
      </c>
      <c r="B64" s="30">
        <v>114</v>
      </c>
      <c r="C64" s="12">
        <v>100.6</v>
      </c>
      <c r="D64" s="12">
        <v>100</v>
      </c>
      <c r="E64" s="12">
        <v>100.3</v>
      </c>
      <c r="F64" s="12">
        <v>99.9</v>
      </c>
      <c r="G64" s="12">
        <v>102</v>
      </c>
      <c r="H64" s="60"/>
      <c r="I64" s="64"/>
      <c r="J64" s="1"/>
      <c r="K64" s="40"/>
      <c r="L64" s="40"/>
      <c r="M64" s="40"/>
      <c r="N64" s="40"/>
      <c r="O64" s="40"/>
      <c r="P64" s="40"/>
    </row>
    <row r="65" spans="1:16" x14ac:dyDescent="0.35">
      <c r="A65" s="10">
        <v>41153</v>
      </c>
      <c r="B65" s="30">
        <v>115.8</v>
      </c>
      <c r="C65" s="12">
        <v>101.2</v>
      </c>
      <c r="D65" s="12">
        <v>100.1</v>
      </c>
      <c r="E65" s="12">
        <v>100.4</v>
      </c>
      <c r="F65" s="12">
        <v>103.3</v>
      </c>
      <c r="G65" s="12">
        <v>103.6</v>
      </c>
      <c r="H65" s="60"/>
      <c r="I65" s="64"/>
      <c r="J65" s="1"/>
      <c r="K65" s="40"/>
      <c r="L65" s="40"/>
      <c r="M65" s="40"/>
      <c r="N65" s="40"/>
      <c r="O65" s="40"/>
      <c r="P65" s="40"/>
    </row>
    <row r="66" spans="1:16" x14ac:dyDescent="0.35">
      <c r="A66" s="10">
        <v>41244</v>
      </c>
      <c r="B66" s="30">
        <v>116.8</v>
      </c>
      <c r="C66" s="12">
        <v>101.8</v>
      </c>
      <c r="D66" s="12">
        <v>99.6</v>
      </c>
      <c r="E66" s="12">
        <v>101</v>
      </c>
      <c r="F66" s="12">
        <v>104.4</v>
      </c>
      <c r="G66" s="12">
        <v>103.6</v>
      </c>
      <c r="H66" s="60"/>
      <c r="I66" s="64"/>
      <c r="J66" s="1"/>
      <c r="K66" s="40"/>
      <c r="L66" s="40"/>
      <c r="M66" s="40"/>
      <c r="N66" s="40"/>
      <c r="O66" s="40"/>
      <c r="P66" s="40"/>
    </row>
    <row r="67" spans="1:16" x14ac:dyDescent="0.35">
      <c r="A67" s="10">
        <v>41334</v>
      </c>
      <c r="B67" s="30">
        <v>118</v>
      </c>
      <c r="C67" s="12">
        <v>101.8</v>
      </c>
      <c r="D67" s="12">
        <v>102.5</v>
      </c>
      <c r="E67" s="12">
        <v>101</v>
      </c>
      <c r="F67" s="12">
        <v>104.3</v>
      </c>
      <c r="G67" s="12">
        <v>105.8</v>
      </c>
      <c r="H67" s="60"/>
      <c r="I67" s="64"/>
      <c r="J67" s="1"/>
      <c r="K67" s="40"/>
      <c r="L67" s="40"/>
      <c r="M67" s="40"/>
      <c r="N67" s="40"/>
      <c r="O67" s="40"/>
      <c r="P67" s="40"/>
    </row>
    <row r="68" spans="1:16" x14ac:dyDescent="0.35">
      <c r="A68" s="10">
        <v>41426</v>
      </c>
      <c r="B68" s="30">
        <v>118.4</v>
      </c>
      <c r="C68" s="12">
        <v>101.8</v>
      </c>
      <c r="D68" s="12">
        <v>104.1</v>
      </c>
      <c r="E68" s="12">
        <v>101.2</v>
      </c>
      <c r="F68" s="12">
        <v>104.9</v>
      </c>
      <c r="G68" s="12">
        <v>105.9</v>
      </c>
      <c r="H68" s="60"/>
      <c r="I68" s="64"/>
      <c r="J68" s="1"/>
      <c r="K68" s="40"/>
      <c r="L68" s="40"/>
      <c r="M68" s="40"/>
      <c r="N68" s="40"/>
      <c r="O68" s="40"/>
      <c r="P68" s="40"/>
    </row>
    <row r="69" spans="1:16" x14ac:dyDescent="0.35">
      <c r="A69" s="10">
        <v>41518</v>
      </c>
      <c r="B69" s="30">
        <v>119.8</v>
      </c>
      <c r="C69" s="12">
        <v>102.9</v>
      </c>
      <c r="D69" s="12">
        <v>103.5</v>
      </c>
      <c r="E69" s="12">
        <v>101.5</v>
      </c>
      <c r="F69" s="12">
        <v>106.8</v>
      </c>
      <c r="G69" s="12">
        <v>106.4</v>
      </c>
      <c r="H69" s="60"/>
      <c r="I69" s="64"/>
      <c r="J69" s="1"/>
      <c r="K69" s="40"/>
      <c r="L69" s="40"/>
      <c r="M69" s="40"/>
      <c r="N69" s="40"/>
      <c r="O69" s="40"/>
      <c r="P69" s="40"/>
    </row>
    <row r="70" spans="1:16" x14ac:dyDescent="0.35">
      <c r="A70" s="10">
        <v>41609</v>
      </c>
      <c r="B70" s="30">
        <v>120.7</v>
      </c>
      <c r="C70" s="12">
        <v>103.3</v>
      </c>
      <c r="D70" s="12">
        <v>103.6</v>
      </c>
      <c r="E70" s="12">
        <v>101.4</v>
      </c>
      <c r="F70" s="12">
        <v>107.9</v>
      </c>
      <c r="G70" s="12">
        <v>106.3</v>
      </c>
      <c r="H70" s="60"/>
      <c r="I70" s="64"/>
      <c r="J70" s="1"/>
      <c r="K70" s="40"/>
      <c r="L70" s="40"/>
      <c r="M70" s="40"/>
      <c r="N70" s="40"/>
      <c r="O70" s="40"/>
      <c r="P70" s="40"/>
    </row>
    <row r="71" spans="1:16" x14ac:dyDescent="0.35">
      <c r="A71" s="10">
        <v>41699</v>
      </c>
      <c r="B71" s="12">
        <v>121.8</v>
      </c>
      <c r="C71" s="12">
        <v>104.2</v>
      </c>
      <c r="D71" s="12">
        <v>103.8</v>
      </c>
      <c r="E71" s="12">
        <v>102.4</v>
      </c>
      <c r="F71" s="12">
        <v>107.7</v>
      </c>
      <c r="G71" s="12">
        <v>109.4</v>
      </c>
      <c r="H71" s="60"/>
      <c r="I71" s="64"/>
      <c r="J71" s="1"/>
      <c r="K71" s="40"/>
      <c r="L71" s="40"/>
      <c r="M71" s="40"/>
      <c r="N71" s="40"/>
      <c r="O71" s="40"/>
      <c r="P71" s="40"/>
    </row>
    <row r="72" spans="1:16" x14ac:dyDescent="0.35">
      <c r="A72" s="10">
        <v>41791</v>
      </c>
      <c r="B72" s="12">
        <v>122</v>
      </c>
      <c r="C72" s="12">
        <v>104.1</v>
      </c>
      <c r="D72" s="12">
        <v>103.8</v>
      </c>
      <c r="E72" s="12">
        <v>102.9</v>
      </c>
      <c r="F72" s="12">
        <v>107.8</v>
      </c>
      <c r="G72" s="12">
        <v>109.7</v>
      </c>
      <c r="H72" s="60"/>
      <c r="I72" s="64"/>
      <c r="J72" s="1"/>
      <c r="K72" s="40"/>
      <c r="L72" s="40"/>
      <c r="M72" s="40"/>
      <c r="N72" s="40"/>
      <c r="O72" s="40"/>
      <c r="P72" s="40"/>
    </row>
    <row r="73" spans="1:16" x14ac:dyDescent="0.35">
      <c r="A73" s="10">
        <v>41883</v>
      </c>
      <c r="B73" s="12">
        <v>123.6</v>
      </c>
      <c r="C73" s="12">
        <v>104.1</v>
      </c>
      <c r="D73" s="12">
        <v>104.9</v>
      </c>
      <c r="E73" s="12">
        <v>105.3</v>
      </c>
      <c r="F73" s="12">
        <v>109.9</v>
      </c>
      <c r="G73" s="12">
        <v>109.7</v>
      </c>
      <c r="H73" s="60"/>
      <c r="I73" s="64"/>
      <c r="J73" s="1"/>
      <c r="K73" s="40"/>
      <c r="L73" s="40"/>
      <c r="M73" s="40"/>
      <c r="N73" s="40"/>
      <c r="O73" s="40"/>
      <c r="P73" s="40"/>
    </row>
    <row r="74" spans="1:16" x14ac:dyDescent="0.35">
      <c r="A74" s="10">
        <v>41974</v>
      </c>
      <c r="B74" s="12">
        <v>124.3</v>
      </c>
      <c r="C74" s="12">
        <v>103.8</v>
      </c>
      <c r="D74" s="12">
        <v>105</v>
      </c>
      <c r="E74" s="12">
        <v>106.8</v>
      </c>
      <c r="F74" s="12">
        <v>110.4</v>
      </c>
      <c r="G74" s="12">
        <v>109.7</v>
      </c>
      <c r="I74" s="64"/>
    </row>
    <row r="75" spans="1:16" x14ac:dyDescent="0.35">
      <c r="A75" s="10">
        <v>42064</v>
      </c>
      <c r="B75" s="12">
        <v>124.9</v>
      </c>
      <c r="C75" s="12">
        <v>103.6</v>
      </c>
      <c r="D75" s="12">
        <v>104.5</v>
      </c>
      <c r="E75" s="12">
        <v>107.4</v>
      </c>
      <c r="F75" s="12">
        <v>110.1</v>
      </c>
      <c r="G75" s="12">
        <v>111</v>
      </c>
      <c r="I75" s="64"/>
    </row>
    <row r="76" spans="1:16" x14ac:dyDescent="0.35">
      <c r="A76" s="118">
        <v>42156</v>
      </c>
      <c r="B76" s="119">
        <v>125.3</v>
      </c>
      <c r="C76" s="119">
        <v>104.1</v>
      </c>
      <c r="D76" s="119">
        <v>104.5</v>
      </c>
      <c r="E76" s="119">
        <v>107.3</v>
      </c>
      <c r="F76" s="119">
        <v>110.4</v>
      </c>
      <c r="G76" s="119">
        <v>111</v>
      </c>
      <c r="I76" s="64"/>
    </row>
    <row r="77" spans="1:16" x14ac:dyDescent="0.35">
      <c r="A77" s="118">
        <v>42248</v>
      </c>
      <c r="B77" s="119">
        <v>126.6</v>
      </c>
      <c r="C77" s="119">
        <v>104.5</v>
      </c>
      <c r="D77" s="119">
        <v>104.6</v>
      </c>
      <c r="E77" s="119">
        <v>108</v>
      </c>
      <c r="F77" s="119">
        <v>111.9</v>
      </c>
      <c r="G77" s="119">
        <v>111.2</v>
      </c>
    </row>
    <row r="78" spans="1:16" x14ac:dyDescent="0.35">
      <c r="A78" s="118">
        <v>42339</v>
      </c>
      <c r="B78" s="119">
        <v>126.6</v>
      </c>
      <c r="C78" s="119">
        <v>104.3</v>
      </c>
      <c r="D78" s="119">
        <v>104.3</v>
      </c>
      <c r="E78" s="119">
        <v>108.7</v>
      </c>
      <c r="F78" s="119">
        <v>111.6</v>
      </c>
      <c r="G78" s="119">
        <v>111.4</v>
      </c>
    </row>
  </sheetData>
  <customSheetViews>
    <customSheetView guid="{1B607AAC-439D-4F8D-8006-2156BC216D59}" scale="75" showPageBreaks="1">
      <pageMargins left="0.7" right="0.7" top="0.75" bottom="0.75" header="0.3" footer="0.3"/>
      <pageSetup paperSize="9" orientation="portrait" r:id="rId1"/>
    </customSheetView>
    <customSheetView guid="{EDD5654A-1343-4932-B339-0C715CFA6F80}" scale="75">
      <selection activeCell="A19" sqref="A19"/>
      <pageMargins left="0.7" right="0.7" top="0.75" bottom="0.75" header="0.3" footer="0.3"/>
      <pageSetup paperSize="9" orientation="portrait" r:id="rId2"/>
    </customSheetView>
    <customSheetView guid="{3C13C1EA-9CFF-4852-A76B-AB9FE15ED3EA}" showPageBreaks="1" topLeftCell="B1">
      <selection activeCell="M14" sqref="M14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 topLeftCell="V4">
      <selection activeCell="AS30" sqref="AS30"/>
      <pageMargins left="0.7" right="0.7" top="0.75" bottom="0.75" header="0.3" footer="0.3"/>
      <pageSetup paperSize="9" orientation="portrait" r:id="rId4"/>
    </customSheetView>
    <customSheetView guid="{9D0B1916-93B9-49B4-98ED-979DB65098C4}" scale="75">
      <selection activeCell="A19" sqref="A19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5"/>
  <sheetViews>
    <sheetView zoomScale="75" zoomScaleNormal="75" workbookViewId="0"/>
  </sheetViews>
  <sheetFormatPr defaultRowHeight="14.5" x14ac:dyDescent="0.35"/>
  <cols>
    <col min="1" max="1" width="14.81640625" style="5" customWidth="1"/>
    <col min="2" max="2" width="15.7265625" style="5" customWidth="1"/>
    <col min="3" max="8" width="12.7265625" style="5" customWidth="1"/>
    <col min="9" max="9" width="10.81640625" style="5" customWidth="1"/>
    <col min="10" max="10" width="9.1796875" style="5"/>
    <col min="11" max="11" width="19.26953125" customWidth="1"/>
    <col min="12" max="17" width="10.7265625" customWidth="1"/>
    <col min="20" max="25" width="10.7265625" customWidth="1"/>
    <col min="27" max="27" width="22" customWidth="1"/>
    <col min="28" max="33" width="10.7265625" customWidth="1"/>
    <col min="38" max="38" width="9.7265625" customWidth="1"/>
    <col min="39" max="39" width="10.453125" customWidth="1"/>
    <col min="41" max="41" width="11.453125" customWidth="1"/>
    <col min="43" max="43" width="18.1796875" customWidth="1"/>
    <col min="55" max="55" width="22.7265625" customWidth="1"/>
    <col min="56" max="56" width="11.26953125" customWidth="1"/>
    <col min="59" max="59" width="10.81640625" customWidth="1"/>
    <col min="60" max="60" width="5.54296875" customWidth="1"/>
    <col min="61" max="61" width="17.7265625" customWidth="1"/>
    <col min="64" max="64" width="22" customWidth="1"/>
    <col min="106" max="106" width="10.453125" customWidth="1"/>
  </cols>
  <sheetData>
    <row r="1" spans="1:68" ht="15" x14ac:dyDescent="0.25">
      <c r="A1" s="23" t="s">
        <v>113</v>
      </c>
      <c r="B1" s="22"/>
      <c r="C1" s="22"/>
      <c r="D1" s="22"/>
      <c r="E1" s="22"/>
      <c r="F1" s="22"/>
      <c r="G1" s="22"/>
      <c r="H1" s="22"/>
      <c r="I1" s="22"/>
      <c r="J1" s="22"/>
      <c r="K1" s="24"/>
      <c r="L1" s="22"/>
      <c r="M1" s="22"/>
      <c r="N1" s="22"/>
      <c r="O1" s="22"/>
      <c r="P1" s="22"/>
      <c r="Q1" s="22"/>
      <c r="R1" s="22"/>
      <c r="S1" s="24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4"/>
      <c r="AJ1" s="22"/>
      <c r="AK1" s="22"/>
      <c r="AL1" s="22"/>
      <c r="AM1" s="22"/>
      <c r="AN1" s="22"/>
      <c r="AO1" s="22"/>
      <c r="AP1" s="22"/>
      <c r="AQ1" s="24"/>
      <c r="AR1" s="23" t="s">
        <v>60</v>
      </c>
      <c r="AS1" s="22"/>
      <c r="AT1" s="22"/>
      <c r="AU1" s="22"/>
      <c r="AV1" s="22"/>
      <c r="AW1" s="24"/>
      <c r="AX1" s="23" t="s">
        <v>60</v>
      </c>
      <c r="AY1" s="22"/>
      <c r="AZ1" s="22"/>
      <c r="BA1" s="22"/>
      <c r="BB1" s="22"/>
      <c r="BC1" s="22"/>
      <c r="BD1" s="23" t="s">
        <v>60</v>
      </c>
      <c r="BE1" s="22"/>
      <c r="BF1" s="22"/>
      <c r="BG1" s="22"/>
      <c r="BH1" s="22"/>
      <c r="BI1" s="24"/>
      <c r="BJ1" s="23" t="s">
        <v>60</v>
      </c>
      <c r="BK1" s="22"/>
      <c r="BL1" s="3"/>
      <c r="BM1" s="23" t="s">
        <v>60</v>
      </c>
      <c r="BN1" s="3"/>
      <c r="BO1" s="3"/>
      <c r="BP1" s="22"/>
    </row>
    <row r="2" spans="1:68" ht="15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4"/>
      <c r="L2" s="22"/>
      <c r="M2" s="22"/>
      <c r="N2" s="22"/>
      <c r="O2" s="22"/>
      <c r="P2" s="22"/>
      <c r="Q2" s="22"/>
      <c r="R2" s="22"/>
      <c r="S2" s="24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4"/>
      <c r="AJ2" s="22"/>
      <c r="AK2" s="22"/>
      <c r="AL2" s="22"/>
      <c r="AM2" s="22"/>
      <c r="AN2" s="22"/>
      <c r="AO2" s="22"/>
      <c r="AP2" s="22"/>
      <c r="AQ2" s="24"/>
      <c r="AR2" s="22" t="s">
        <v>51</v>
      </c>
      <c r="AS2" s="22" t="s">
        <v>52</v>
      </c>
      <c r="AT2" s="22" t="s">
        <v>61</v>
      </c>
      <c r="AU2" s="22"/>
      <c r="AV2" s="22"/>
      <c r="AW2" s="24"/>
      <c r="AX2" s="22" t="s">
        <v>51</v>
      </c>
      <c r="AY2" s="22" t="s">
        <v>52</v>
      </c>
      <c r="AZ2" s="23" t="s">
        <v>61</v>
      </c>
      <c r="BA2" s="22"/>
      <c r="BB2" s="22"/>
      <c r="BC2" s="22"/>
      <c r="BD2" s="22" t="s">
        <v>51</v>
      </c>
      <c r="BE2" s="22" t="s">
        <v>52</v>
      </c>
      <c r="BF2" s="22" t="s">
        <v>61</v>
      </c>
      <c r="BG2" s="22"/>
      <c r="BH2" s="22"/>
      <c r="BI2" s="24"/>
      <c r="BJ2" s="23" t="s">
        <v>61</v>
      </c>
      <c r="BK2" s="22"/>
      <c r="BL2" s="3"/>
      <c r="BM2" s="23" t="s">
        <v>61</v>
      </c>
      <c r="BN2" s="3"/>
      <c r="BO2" s="3"/>
      <c r="BP2" s="22"/>
    </row>
    <row r="3" spans="1:68" ht="17.25" customHeight="1" x14ac:dyDescent="0.25">
      <c r="A3" s="23" t="s">
        <v>107</v>
      </c>
      <c r="B3" s="22"/>
      <c r="C3" s="22"/>
      <c r="D3" s="22"/>
      <c r="E3" s="22"/>
      <c r="F3" s="22"/>
      <c r="G3" s="22"/>
      <c r="H3" s="22"/>
      <c r="I3" s="22"/>
      <c r="J3" s="22"/>
      <c r="K3" s="24"/>
      <c r="L3" s="23" t="s">
        <v>54</v>
      </c>
      <c r="M3" s="22"/>
      <c r="N3" s="22"/>
      <c r="O3" s="22"/>
      <c r="P3" s="22"/>
      <c r="Q3" s="22"/>
      <c r="R3" s="22"/>
      <c r="S3" s="24"/>
      <c r="T3" s="23" t="s">
        <v>54</v>
      </c>
      <c r="U3" s="22"/>
      <c r="V3" s="22"/>
      <c r="W3" s="22"/>
      <c r="X3" s="22"/>
      <c r="Y3" s="22"/>
      <c r="Z3" s="22"/>
      <c r="AA3" s="22"/>
      <c r="AB3" s="23" t="s">
        <v>54</v>
      </c>
      <c r="AC3" s="22"/>
      <c r="AD3" s="22"/>
      <c r="AE3" s="22"/>
      <c r="AF3" s="22"/>
      <c r="AG3" s="22"/>
      <c r="AH3" s="22"/>
      <c r="AI3" s="24"/>
      <c r="AJ3" s="23" t="s">
        <v>40</v>
      </c>
      <c r="AK3" s="22"/>
      <c r="AL3" s="22"/>
      <c r="AM3" s="22"/>
      <c r="AN3" s="22"/>
      <c r="AO3" s="22"/>
      <c r="AP3" s="22"/>
      <c r="AQ3" s="24"/>
      <c r="AR3" s="22" t="s">
        <v>53</v>
      </c>
      <c r="AS3" s="22" t="s">
        <v>53</v>
      </c>
      <c r="AT3" s="22" t="s">
        <v>53</v>
      </c>
      <c r="AU3" s="22" t="s">
        <v>111</v>
      </c>
      <c r="AV3" s="22"/>
      <c r="AW3" s="24"/>
      <c r="AX3" s="22" t="s">
        <v>53</v>
      </c>
      <c r="AY3" s="22" t="s">
        <v>53</v>
      </c>
      <c r="AZ3" s="22" t="s">
        <v>53</v>
      </c>
      <c r="BA3" s="23" t="s">
        <v>110</v>
      </c>
      <c r="BB3" s="22"/>
      <c r="BC3" s="22"/>
      <c r="BD3" s="22" t="s">
        <v>53</v>
      </c>
      <c r="BE3" s="22" t="s">
        <v>53</v>
      </c>
      <c r="BF3" s="22" t="s">
        <v>53</v>
      </c>
      <c r="BG3" s="22" t="s">
        <v>112</v>
      </c>
      <c r="BH3" s="22"/>
      <c r="BI3" s="24"/>
      <c r="BJ3" s="23" t="s">
        <v>110</v>
      </c>
      <c r="BK3" s="22"/>
      <c r="BL3" s="3"/>
      <c r="BM3" s="23" t="s">
        <v>110</v>
      </c>
      <c r="BN3" s="3"/>
      <c r="BO3" s="3"/>
      <c r="BP3" s="3"/>
    </row>
    <row r="4" spans="1:68" ht="15" x14ac:dyDescent="0.25">
      <c r="A4" s="22" t="s">
        <v>109</v>
      </c>
      <c r="B4" s="22"/>
      <c r="C4" s="22"/>
      <c r="D4" s="22"/>
      <c r="E4" s="22"/>
      <c r="F4" s="22"/>
      <c r="G4" s="22"/>
      <c r="H4" s="22"/>
      <c r="I4" s="22"/>
      <c r="J4" s="22"/>
      <c r="K4" s="24"/>
      <c r="L4" s="22" t="s">
        <v>25</v>
      </c>
      <c r="M4" s="22"/>
      <c r="N4" s="22"/>
      <c r="O4" s="22"/>
      <c r="P4" s="22"/>
      <c r="Q4" s="22"/>
      <c r="R4" s="22"/>
      <c r="S4" s="24"/>
      <c r="T4" s="22" t="s">
        <v>26</v>
      </c>
      <c r="U4" s="22"/>
      <c r="V4" s="22"/>
      <c r="W4" s="22"/>
      <c r="X4" s="22"/>
      <c r="Y4" s="22"/>
      <c r="Z4" s="22"/>
      <c r="AA4" s="22"/>
      <c r="AB4" s="22" t="s">
        <v>88</v>
      </c>
      <c r="AC4" s="22"/>
      <c r="AD4" s="22"/>
      <c r="AE4" s="22"/>
      <c r="AF4" s="22"/>
      <c r="AG4" s="22"/>
      <c r="AH4" s="22"/>
      <c r="AI4" s="24"/>
      <c r="AJ4" s="22"/>
      <c r="AK4" s="22"/>
      <c r="AL4" s="22"/>
      <c r="AM4" s="22"/>
      <c r="AN4" s="22"/>
      <c r="AO4" s="22"/>
      <c r="AP4" s="22"/>
      <c r="AQ4" s="24"/>
      <c r="AR4" s="25" t="s">
        <v>55</v>
      </c>
      <c r="AS4" s="22"/>
      <c r="AT4" s="22"/>
      <c r="AU4" s="22"/>
      <c r="AV4" s="22"/>
      <c r="AW4" s="24"/>
      <c r="AX4" s="25" t="s">
        <v>62</v>
      </c>
      <c r="AY4" s="22"/>
      <c r="AZ4" s="22"/>
      <c r="BA4" s="22"/>
      <c r="BB4" s="22"/>
      <c r="BC4" s="22"/>
      <c r="BD4" s="25" t="s">
        <v>89</v>
      </c>
      <c r="BE4" s="22"/>
      <c r="BF4" s="22"/>
      <c r="BG4" s="22"/>
      <c r="BH4" s="22"/>
      <c r="BI4" s="24"/>
      <c r="BJ4" s="25" t="s">
        <v>56</v>
      </c>
      <c r="BK4" s="22"/>
      <c r="BL4" s="3"/>
      <c r="BM4" s="25" t="s">
        <v>90</v>
      </c>
      <c r="BN4" s="3"/>
      <c r="BO4" s="3"/>
      <c r="BP4" s="22"/>
    </row>
    <row r="5" spans="1:68" ht="121.5" customHeight="1" x14ac:dyDescent="0.35">
      <c r="A5" s="22"/>
      <c r="B5" s="138" t="s">
        <v>91</v>
      </c>
      <c r="C5" s="139"/>
      <c r="D5" s="138" t="s">
        <v>0</v>
      </c>
      <c r="E5" s="138" t="s">
        <v>5</v>
      </c>
      <c r="F5" s="138" t="s">
        <v>4</v>
      </c>
      <c r="G5" s="138" t="s">
        <v>7</v>
      </c>
      <c r="H5" s="138" t="s">
        <v>6</v>
      </c>
      <c r="I5" s="26"/>
      <c r="J5" s="26"/>
      <c r="K5" s="24"/>
      <c r="L5" s="140" t="s">
        <v>35</v>
      </c>
      <c r="M5" s="140" t="s">
        <v>63</v>
      </c>
      <c r="N5" s="140" t="s">
        <v>36</v>
      </c>
      <c r="O5" s="140" t="s">
        <v>37</v>
      </c>
      <c r="P5" s="140" t="s">
        <v>38</v>
      </c>
      <c r="Q5" s="140" t="s">
        <v>39</v>
      </c>
      <c r="R5" s="22"/>
      <c r="S5" s="24"/>
      <c r="T5" s="140" t="s">
        <v>35</v>
      </c>
      <c r="U5" s="140" t="s">
        <v>63</v>
      </c>
      <c r="V5" s="140" t="s">
        <v>36</v>
      </c>
      <c r="W5" s="140" t="s">
        <v>37</v>
      </c>
      <c r="X5" s="140" t="s">
        <v>38</v>
      </c>
      <c r="Y5" s="140" t="s">
        <v>39</v>
      </c>
      <c r="Z5" s="22"/>
      <c r="AA5" s="22"/>
      <c r="AB5" s="26" t="s">
        <v>35</v>
      </c>
      <c r="AC5" s="26" t="s">
        <v>63</v>
      </c>
      <c r="AD5" s="26" t="s">
        <v>36</v>
      </c>
      <c r="AE5" s="26" t="s">
        <v>37</v>
      </c>
      <c r="AF5" s="26" t="s">
        <v>38</v>
      </c>
      <c r="AG5" s="26" t="s">
        <v>39</v>
      </c>
      <c r="AH5" s="22"/>
      <c r="AI5" s="24"/>
      <c r="AJ5" s="26" t="s">
        <v>35</v>
      </c>
      <c r="AK5" s="26" t="s">
        <v>63</v>
      </c>
      <c r="AL5" s="26" t="s">
        <v>36</v>
      </c>
      <c r="AM5" s="26" t="s">
        <v>37</v>
      </c>
      <c r="AN5" s="26" t="s">
        <v>38</v>
      </c>
      <c r="AO5" s="26" t="s">
        <v>39</v>
      </c>
      <c r="AP5" s="141" t="s">
        <v>108</v>
      </c>
      <c r="AQ5" s="24"/>
      <c r="AR5" s="22"/>
      <c r="AS5" s="22"/>
      <c r="AT5" s="22"/>
      <c r="AU5" s="22"/>
      <c r="AV5" s="22"/>
      <c r="AW5" s="24"/>
      <c r="AX5" s="22"/>
      <c r="AY5" s="22"/>
      <c r="AZ5" s="22"/>
      <c r="BA5" s="22"/>
      <c r="BB5" s="22"/>
      <c r="BC5" s="22"/>
      <c r="BD5" s="3"/>
      <c r="BE5" s="3"/>
      <c r="BF5" s="3"/>
      <c r="BG5" s="22"/>
      <c r="BH5" s="22"/>
      <c r="BI5" s="24"/>
      <c r="BJ5" s="22"/>
      <c r="BK5" s="22"/>
      <c r="BL5" s="3"/>
      <c r="BM5" s="3"/>
      <c r="BN5" s="3"/>
      <c r="BO5" s="3"/>
      <c r="BP5" s="3"/>
    </row>
    <row r="6" spans="1:68" x14ac:dyDescent="0.35">
      <c r="A6" s="22"/>
      <c r="B6" s="142"/>
      <c r="C6" s="132">
        <v>35765</v>
      </c>
      <c r="D6" s="22"/>
      <c r="E6" s="143"/>
      <c r="F6" s="143"/>
      <c r="G6" s="143"/>
      <c r="H6" s="143"/>
      <c r="I6" s="144"/>
      <c r="J6" s="145"/>
      <c r="K6" s="24">
        <v>2006</v>
      </c>
      <c r="L6" s="27">
        <f>B55*0.5*(10/12)+B56*0.6*(10/12)+B57*0.1*(10/12)</f>
        <v>1132.7833333333333</v>
      </c>
      <c r="M6" s="27">
        <f t="shared" ref="M6:Q6" si="0">SUM(D39:D42)/4</f>
        <v>83.9</v>
      </c>
      <c r="N6" s="27">
        <f>SUM(E39:E42)/4</f>
        <v>98.75</v>
      </c>
      <c r="O6" s="27">
        <f t="shared" si="0"/>
        <v>84.525000000000006</v>
      </c>
      <c r="P6" s="27">
        <f>SUM(G39:G42)/4</f>
        <v>84.35</v>
      </c>
      <c r="Q6" s="27">
        <f t="shared" si="0"/>
        <v>81.825000000000003</v>
      </c>
      <c r="R6" s="22"/>
      <c r="S6" s="24" t="s">
        <v>27</v>
      </c>
      <c r="T6" s="27">
        <f>B54*0.5*(10/12)+B55*0.6*(10/12)+B56*0.1*(10/12)</f>
        <v>1117.6833333333334</v>
      </c>
      <c r="U6" s="136">
        <f t="shared" ref="U6:Y6" si="1">SUM(D37:D40)/4</f>
        <v>81.325000000000003</v>
      </c>
      <c r="V6" s="136">
        <f t="shared" si="1"/>
        <v>98.6</v>
      </c>
      <c r="W6" s="136">
        <f t="shared" si="1"/>
        <v>82.724999999999994</v>
      </c>
      <c r="X6" s="136">
        <f t="shared" si="1"/>
        <v>82.474999999999994</v>
      </c>
      <c r="Y6" s="136">
        <f t="shared" si="1"/>
        <v>79.45</v>
      </c>
      <c r="Z6" s="22"/>
      <c r="AA6" s="22" t="s">
        <v>92</v>
      </c>
      <c r="AB6" s="27">
        <f>B53*0.2*(10/12)+B54*0.6*(10/12)+B55*0.4*(10/12)</f>
        <v>1113.7</v>
      </c>
      <c r="AC6" s="27">
        <f t="shared" ref="AC6:AG6" si="2">SUM(D36:D39)/4</f>
        <v>79.849999999999994</v>
      </c>
      <c r="AD6" s="27">
        <f t="shared" si="2"/>
        <v>97.899999999999991</v>
      </c>
      <c r="AE6" s="27">
        <f t="shared" si="2"/>
        <v>82.45</v>
      </c>
      <c r="AF6" s="27">
        <f t="shared" si="2"/>
        <v>81.400000000000006</v>
      </c>
      <c r="AG6" s="27">
        <f t="shared" si="2"/>
        <v>78.125</v>
      </c>
      <c r="AH6" s="22"/>
      <c r="AI6" s="146">
        <v>2006</v>
      </c>
      <c r="AJ6" s="22">
        <f t="shared" ref="AJ6:AJ10" si="3">1-SUM(AK6:AO6)</f>
        <v>0.626</v>
      </c>
      <c r="AK6" s="22">
        <v>0.193</v>
      </c>
      <c r="AL6" s="22">
        <v>8.1000000000000003E-2</v>
      </c>
      <c r="AM6" s="22">
        <v>0.06</v>
      </c>
      <c r="AN6" s="22">
        <v>0.03</v>
      </c>
      <c r="AO6" s="22">
        <v>0.01</v>
      </c>
      <c r="AP6" s="147">
        <f>SUM(AJ6:AO6)</f>
        <v>1</v>
      </c>
      <c r="AQ6" s="24">
        <v>2006</v>
      </c>
      <c r="AR6" s="28">
        <f>SUMPRODUCT(L18:Q18,AJ6:AO6)</f>
        <v>1</v>
      </c>
      <c r="AS6" s="28">
        <f t="shared" ref="AS6:AS14" si="4">1/SUMPRODUCT(L30:Q30,AJ6:AO6)</f>
        <v>1</v>
      </c>
      <c r="AT6" s="28">
        <f>SQRT(AR6*AS6)</f>
        <v>1</v>
      </c>
      <c r="AU6" s="51">
        <f>AT6*AT6</f>
        <v>1</v>
      </c>
      <c r="AV6" s="22"/>
      <c r="AW6" s="24" t="s">
        <v>27</v>
      </c>
      <c r="AX6" s="28">
        <f>SUMPRODUCT(T18:Y18,AJ6:AO6)</f>
        <v>1</v>
      </c>
      <c r="AY6" s="28">
        <f t="shared" ref="AY6:AY14" si="5">1/SUMPRODUCT(T30:Y30,AJ6:AO6)</f>
        <v>1</v>
      </c>
      <c r="AZ6" s="28">
        <f t="shared" ref="AZ6:AZ13" si="6">SQRT(AX6*AY6)</f>
        <v>1</v>
      </c>
      <c r="BA6" s="51">
        <f>AZ6*AZ6</f>
        <v>1</v>
      </c>
      <c r="BB6" s="28"/>
      <c r="BC6" s="22" t="s">
        <v>92</v>
      </c>
      <c r="BD6" s="28">
        <f>SUMPRODUCT(AB18:AG18,AJ6:AO6)</f>
        <v>1</v>
      </c>
      <c r="BE6" s="28">
        <f t="shared" ref="BE6:BE14" si="7">1/SUMPRODUCT(AB30:AG30,AJ6:AO6)</f>
        <v>1</v>
      </c>
      <c r="BF6" s="28">
        <f t="shared" ref="BF6:BF10" si="8">SQRT(BD6*BE6)</f>
        <v>1</v>
      </c>
      <c r="BG6" s="51">
        <f>BF6*BF6</f>
        <v>1</v>
      </c>
      <c r="BH6" s="22"/>
      <c r="BI6" s="24">
        <v>2006</v>
      </c>
      <c r="BJ6" s="52">
        <f>SUM(L6/T6*AJ6,M6/U6*AK6,N6/V6*AL6,O6/W6*AM6, P6/X6*AN6,Q6/Y6*AO6)</f>
        <v>1.0169779999915782</v>
      </c>
      <c r="BK6" s="26"/>
      <c r="BL6" s="22" t="s">
        <v>92</v>
      </c>
      <c r="BM6" s="52">
        <f>SUM(AB6/T6*AJ6,AC6/U6*AK6,AD6/V6*AL6,AE6/W6*AM6, AF6/X6*AN6,AG6/Y6*AO6)</f>
        <v>0.99293621945485366</v>
      </c>
      <c r="BN6" s="3"/>
      <c r="BO6" s="3"/>
      <c r="BP6" s="28"/>
    </row>
    <row r="7" spans="1:68" x14ac:dyDescent="0.35">
      <c r="A7" s="22"/>
      <c r="B7" s="142"/>
      <c r="C7" s="132">
        <v>35855</v>
      </c>
      <c r="D7" s="22"/>
      <c r="E7" s="143"/>
      <c r="F7" s="143"/>
      <c r="G7" s="143"/>
      <c r="H7" s="143"/>
      <c r="I7" s="144"/>
      <c r="J7" s="145"/>
      <c r="K7" s="24">
        <v>2007</v>
      </c>
      <c r="L7" s="27">
        <f>B57*0.5*(10/12)+B58*0.6*(10/12)+B59*0.1*(10/12)</f>
        <v>1176.6916666666666</v>
      </c>
      <c r="M7" s="27">
        <f t="shared" ref="M7:O7" si="9">SUM(D43:D46)/4</f>
        <v>87.9</v>
      </c>
      <c r="N7" s="27">
        <f>SUM(E43:E46)/4</f>
        <v>97.75</v>
      </c>
      <c r="O7" s="27">
        <f t="shared" si="9"/>
        <v>88.424999999999997</v>
      </c>
      <c r="P7" s="27">
        <f>SUM(G43:G46)/4</f>
        <v>88.2</v>
      </c>
      <c r="Q7" s="27">
        <f>SUM(H43:H46)/4</f>
        <v>84.55</v>
      </c>
      <c r="R7" s="22"/>
      <c r="S7" s="24" t="s">
        <v>28</v>
      </c>
      <c r="T7" s="27">
        <f>B56*0.5*(10/12)+B57*0.6*(10/12)+B58*0.1*(10/12)</f>
        <v>1156.1416666666667</v>
      </c>
      <c r="U7" s="136">
        <f t="shared" ref="U7:Y7" si="10">SUM(D41:D44)/4</f>
        <v>85.925000000000011</v>
      </c>
      <c r="V7" s="136">
        <f t="shared" si="10"/>
        <v>98.149999999999991</v>
      </c>
      <c r="W7" s="136">
        <f t="shared" si="10"/>
        <v>87.075000000000003</v>
      </c>
      <c r="X7" s="136">
        <f t="shared" si="10"/>
        <v>86.275000000000006</v>
      </c>
      <c r="Y7" s="136">
        <f t="shared" si="10"/>
        <v>83.575000000000003</v>
      </c>
      <c r="Z7" s="22"/>
      <c r="AA7" s="22" t="s">
        <v>93</v>
      </c>
      <c r="AB7" s="27">
        <f>B55*0.2*(10/12)+B56*0.6*(10/12)+B57*0.4*(10/12)</f>
        <v>1144.5833333333335</v>
      </c>
      <c r="AC7" s="27">
        <f t="shared" ref="AC7:AG7" si="11">SUM(D40:D43)/4</f>
        <v>85</v>
      </c>
      <c r="AD7" s="27">
        <f t="shared" si="11"/>
        <v>98.374999999999986</v>
      </c>
      <c r="AE7" s="27">
        <f t="shared" si="11"/>
        <v>85.850000000000009</v>
      </c>
      <c r="AF7" s="27">
        <f t="shared" si="11"/>
        <v>85.4</v>
      </c>
      <c r="AG7" s="27">
        <f t="shared" si="11"/>
        <v>82.875</v>
      </c>
      <c r="AH7" s="22"/>
      <c r="AI7" s="146">
        <v>2007</v>
      </c>
      <c r="AJ7" s="22">
        <f t="shared" si="3"/>
        <v>0.626</v>
      </c>
      <c r="AK7" s="22">
        <v>0.193</v>
      </c>
      <c r="AL7" s="22">
        <v>8.1000000000000003E-2</v>
      </c>
      <c r="AM7" s="22">
        <v>0.06</v>
      </c>
      <c r="AN7" s="22">
        <v>0.03</v>
      </c>
      <c r="AO7" s="22">
        <v>0.01</v>
      </c>
      <c r="AP7" s="147">
        <f t="shared" ref="AP7:AP14" si="12">SUM(AJ7:AO7)</f>
        <v>1</v>
      </c>
      <c r="AQ7" s="24">
        <v>2007</v>
      </c>
      <c r="AR7" s="28">
        <f t="shared" ref="AR7:AR14" si="13">SUMPRODUCT(L19:Q19,AJ6:AO6)</f>
        <v>1.037116583792822</v>
      </c>
      <c r="AS7" s="28">
        <f t="shared" si="4"/>
        <v>1.0369049253774441</v>
      </c>
      <c r="AT7" s="28">
        <f>SQRT(AR7*AS7)</f>
        <v>1.0370107491850824</v>
      </c>
      <c r="AU7" s="51">
        <f>AU6*AT7</f>
        <v>1.0370107491850824</v>
      </c>
      <c r="AV7" s="22"/>
      <c r="AW7" s="24" t="s">
        <v>28</v>
      </c>
      <c r="AX7" s="28">
        <f t="shared" ref="AX7:AX14" si="14">SUMPRODUCT(T19:Y19,AJ6:AO6)</f>
        <v>1.0371434958692551</v>
      </c>
      <c r="AY7" s="28">
        <f t="shared" si="5"/>
        <v>1.0369106357538485</v>
      </c>
      <c r="AZ7" s="28">
        <f t="shared" si="6"/>
        <v>1.0370270592755806</v>
      </c>
      <c r="BA7" s="51">
        <f t="shared" ref="BA7:BA13" si="15">BA6*AZ7</f>
        <v>1.0370270592755806</v>
      </c>
      <c r="BB7" s="28"/>
      <c r="BC7" s="22" t="s">
        <v>93</v>
      </c>
      <c r="BD7" s="28">
        <f t="shared" ref="BD7:BD14" si="16">SUMPRODUCT(AB19:AG19,AJ6:AO6)</f>
        <v>1.0347563688176837</v>
      </c>
      <c r="BE7" s="28">
        <f t="shared" si="7"/>
        <v>1.0344792029002381</v>
      </c>
      <c r="BF7" s="28">
        <f t="shared" si="8"/>
        <v>1.0346177765776414</v>
      </c>
      <c r="BG7" s="51">
        <f t="shared" ref="BG7:BG11" si="17">BG6*BF7</f>
        <v>1.0346177765776414</v>
      </c>
      <c r="BH7" s="22"/>
      <c r="BI7" s="24">
        <v>2007</v>
      </c>
      <c r="BJ7" s="51">
        <f>BJ$6*AU7</f>
        <v>1.0546171176760133</v>
      </c>
      <c r="BK7" s="29"/>
      <c r="BL7" s="22" t="s">
        <v>93</v>
      </c>
      <c r="BM7" s="51">
        <f>BM$6*BG7</f>
        <v>1.0273094636557898</v>
      </c>
      <c r="BN7" s="3"/>
      <c r="BO7" s="3"/>
      <c r="BP7" s="28"/>
    </row>
    <row r="8" spans="1:68" x14ac:dyDescent="0.35">
      <c r="A8" s="22"/>
      <c r="B8" s="142"/>
      <c r="C8" s="132">
        <v>35947</v>
      </c>
      <c r="D8" s="22"/>
      <c r="E8" s="143"/>
      <c r="F8" s="143"/>
      <c r="G8" s="143"/>
      <c r="H8" s="143"/>
      <c r="I8" s="144"/>
      <c r="J8" s="145"/>
      <c r="K8" s="24">
        <v>2008</v>
      </c>
      <c r="L8" s="27">
        <f>B59*0.5*(10/12)+B60*0.6*(10/12)+B61*0.1*(10/12)</f>
        <v>1227.925</v>
      </c>
      <c r="M8" s="27">
        <f t="shared" ref="M8:P8" si="18">SUM(D47:D50)/4</f>
        <v>94.25</v>
      </c>
      <c r="N8" s="27">
        <f t="shared" si="18"/>
        <v>97.825000000000003</v>
      </c>
      <c r="O8" s="27">
        <f t="shared" si="18"/>
        <v>92.25</v>
      </c>
      <c r="P8" s="27">
        <f t="shared" si="18"/>
        <v>91.075000000000017</v>
      </c>
      <c r="Q8" s="27">
        <f>SUM(H47:H50)/4</f>
        <v>87.65</v>
      </c>
      <c r="R8" s="22"/>
      <c r="S8" s="24" t="s">
        <v>29</v>
      </c>
      <c r="T8" s="27">
        <f>B58*0.5*(10/12)+B59*0.6*(10/12)+B60*0.1*(10/12)</f>
        <v>1192.7916666666667</v>
      </c>
      <c r="U8" s="136">
        <f t="shared" ref="U8:Y8" si="19">SUM(D45:D48)/4</f>
        <v>90.699999999999989</v>
      </c>
      <c r="V8" s="136">
        <f t="shared" si="19"/>
        <v>97.525000000000006</v>
      </c>
      <c r="W8" s="136">
        <f t="shared" si="19"/>
        <v>90.25</v>
      </c>
      <c r="X8" s="136">
        <f t="shared" si="19"/>
        <v>89.5</v>
      </c>
      <c r="Y8" s="136">
        <f t="shared" si="19"/>
        <v>86.125</v>
      </c>
      <c r="Z8" s="22"/>
      <c r="AA8" s="22" t="s">
        <v>94</v>
      </c>
      <c r="AB8" s="27">
        <f>B57*0.2*(10/12)+B58*0.6*(10/12)+B59*0.4*(10/12)</f>
        <v>1182.9666666666667</v>
      </c>
      <c r="AC8" s="27">
        <f t="shared" ref="AC8:AG8" si="20">SUM(D44:D47)/4</f>
        <v>89.2</v>
      </c>
      <c r="AD8" s="27">
        <f t="shared" si="20"/>
        <v>97.675000000000011</v>
      </c>
      <c r="AE8" s="27">
        <f t="shared" si="20"/>
        <v>89.3</v>
      </c>
      <c r="AF8" s="27">
        <f t="shared" si="20"/>
        <v>88.9</v>
      </c>
      <c r="AG8" s="27">
        <f t="shared" si="20"/>
        <v>85.35</v>
      </c>
      <c r="AH8" s="22"/>
      <c r="AI8" s="146">
        <v>2008</v>
      </c>
      <c r="AJ8" s="22">
        <f t="shared" si="3"/>
        <v>0.626</v>
      </c>
      <c r="AK8" s="22">
        <v>0.193</v>
      </c>
      <c r="AL8" s="22">
        <v>8.1000000000000003E-2</v>
      </c>
      <c r="AM8" s="22">
        <v>0.06</v>
      </c>
      <c r="AN8" s="22">
        <v>0.03</v>
      </c>
      <c r="AO8" s="22">
        <v>0.01</v>
      </c>
      <c r="AP8" s="147">
        <f t="shared" si="12"/>
        <v>1</v>
      </c>
      <c r="AQ8" s="24">
        <v>2008</v>
      </c>
      <c r="AR8" s="28">
        <f t="shared" si="13"/>
        <v>1.0452007894309214</v>
      </c>
      <c r="AS8" s="28">
        <f t="shared" si="4"/>
        <v>1.0449022751628678</v>
      </c>
      <c r="AT8" s="28">
        <f>SQRT(AR8*AS8)</f>
        <v>1.0450515216382374</v>
      </c>
      <c r="AU8" s="51">
        <f>AU7*AT8</f>
        <v>1.083729661391079</v>
      </c>
      <c r="AV8" s="22"/>
      <c r="AW8" s="24" t="s">
        <v>29</v>
      </c>
      <c r="AX8" s="28">
        <f t="shared" si="14"/>
        <v>1.0336682155266383</v>
      </c>
      <c r="AY8" s="28">
        <f t="shared" si="5"/>
        <v>1.0334465806477788</v>
      </c>
      <c r="AZ8" s="28">
        <f t="shared" si="6"/>
        <v>1.033557392146317</v>
      </c>
      <c r="BA8" s="51">
        <f t="shared" si="15"/>
        <v>1.0718269829700331</v>
      </c>
      <c r="BB8" s="28"/>
      <c r="BC8" s="22" t="s">
        <v>94</v>
      </c>
      <c r="BD8" s="28">
        <f t="shared" si="16"/>
        <v>1.0338922006811577</v>
      </c>
      <c r="BE8" s="28">
        <f t="shared" si="7"/>
        <v>1.0337067788119767</v>
      </c>
      <c r="BF8" s="28">
        <f t="shared" si="8"/>
        <v>1.0337994855894181</v>
      </c>
      <c r="BG8" s="51">
        <f t="shared" si="17"/>
        <v>1.0695873252076333</v>
      </c>
      <c r="BH8" s="22"/>
      <c r="BI8" s="24">
        <v>2008</v>
      </c>
      <c r="BJ8" s="51">
        <f>BJ$6*AU8</f>
        <v>1.1021292235730498</v>
      </c>
      <c r="BK8" s="29"/>
      <c r="BL8" s="22" t="s">
        <v>94</v>
      </c>
      <c r="BM8" s="51">
        <f t="shared" ref="BM8:BM13" si="21">BM$6*BG8</f>
        <v>1.0620319950684964</v>
      </c>
      <c r="BN8" s="3"/>
      <c r="BO8" s="3"/>
      <c r="BP8" s="28"/>
    </row>
    <row r="9" spans="1:68" x14ac:dyDescent="0.35">
      <c r="A9" s="22"/>
      <c r="B9" s="142"/>
      <c r="C9" s="132">
        <v>36039</v>
      </c>
      <c r="D9" s="129">
        <v>64.5</v>
      </c>
      <c r="E9" s="143"/>
      <c r="F9" s="143"/>
      <c r="G9" s="143">
        <v>60.1</v>
      </c>
      <c r="H9" s="129"/>
      <c r="I9" s="144"/>
      <c r="J9" s="145"/>
      <c r="K9" s="24">
        <v>2009</v>
      </c>
      <c r="L9" s="27">
        <f>B61*0.5*(10/12)+B62*0.6*(10/12)+B63*0.1*(10/12)</f>
        <v>1315.4333333333332</v>
      </c>
      <c r="M9" s="27">
        <f t="shared" ref="M9:Q9" si="22">SUM(D51:D54)/4</f>
        <v>92.875</v>
      </c>
      <c r="N9" s="27">
        <f t="shared" si="22"/>
        <v>96.924999999999997</v>
      </c>
      <c r="O9" s="27">
        <f>SUM(F51:F54)/4</f>
        <v>94.699999999999989</v>
      </c>
      <c r="P9" s="27">
        <f t="shared" si="22"/>
        <v>93.850000000000009</v>
      </c>
      <c r="Q9" s="27">
        <f t="shared" si="22"/>
        <v>91.8</v>
      </c>
      <c r="R9" s="22"/>
      <c r="S9" s="24" t="s">
        <v>30</v>
      </c>
      <c r="T9" s="27">
        <f>B60*0.5*(10/12)+B61*0.6*(10/12)+B62*0.1*(10/12)</f>
        <v>1269.6916666666666</v>
      </c>
      <c r="U9" s="136">
        <f t="shared" ref="U9:Y9" si="23">SUM(D49:D52)/4</f>
        <v>94.85</v>
      </c>
      <c r="V9" s="136">
        <f t="shared" si="23"/>
        <v>97.875</v>
      </c>
      <c r="W9" s="136">
        <f t="shared" si="23"/>
        <v>93.5</v>
      </c>
      <c r="X9" s="136">
        <f t="shared" si="23"/>
        <v>93.399999999999991</v>
      </c>
      <c r="Y9" s="136">
        <f t="shared" si="23"/>
        <v>89.8</v>
      </c>
      <c r="Z9" s="22"/>
      <c r="AA9" s="22" t="s">
        <v>95</v>
      </c>
      <c r="AB9" s="27">
        <f>B59*0.2*(10/12)+B60*0.6*(10/12)+B61*0.4*(10/12)</f>
        <v>1248.7</v>
      </c>
      <c r="AC9" s="27">
        <f t="shared" ref="AC9:AG9" si="24">SUM(D48:D51)/4</f>
        <v>94.95</v>
      </c>
      <c r="AD9" s="27">
        <f t="shared" si="24"/>
        <v>97.924999999999997</v>
      </c>
      <c r="AE9" s="27">
        <f t="shared" si="24"/>
        <v>92.875</v>
      </c>
      <c r="AF9" s="27">
        <f t="shared" si="24"/>
        <v>92.199999999999989</v>
      </c>
      <c r="AG9" s="27">
        <f t="shared" si="24"/>
        <v>88.75</v>
      </c>
      <c r="AH9" s="22"/>
      <c r="AI9" s="146">
        <v>2009</v>
      </c>
      <c r="AJ9" s="22">
        <f t="shared" si="3"/>
        <v>0.626</v>
      </c>
      <c r="AK9" s="22">
        <v>0.193</v>
      </c>
      <c r="AL9" s="22">
        <v>8.1000000000000003E-2</v>
      </c>
      <c r="AM9" s="22">
        <v>0.06</v>
      </c>
      <c r="AN9" s="22">
        <v>0.03</v>
      </c>
      <c r="AO9" s="22">
        <v>0.01</v>
      </c>
      <c r="AP9" s="147">
        <f t="shared" si="12"/>
        <v>1</v>
      </c>
      <c r="AQ9" s="24">
        <v>2009</v>
      </c>
      <c r="AR9" s="28">
        <f t="shared" si="13"/>
        <v>1.044032215268117</v>
      </c>
      <c r="AS9" s="28">
        <f t="shared" si="4"/>
        <v>1.0426725928324989</v>
      </c>
      <c r="AT9" s="28">
        <f>SQRT(AR9*AS9)</f>
        <v>1.0433521825799117</v>
      </c>
      <c r="AU9" s="51">
        <f>AU8*AT9</f>
        <v>1.130711707538971</v>
      </c>
      <c r="AV9" s="22"/>
      <c r="AW9" s="24" t="s">
        <v>30</v>
      </c>
      <c r="AX9" s="28">
        <f t="shared" si="14"/>
        <v>1.0533746867291383</v>
      </c>
      <c r="AY9" s="28">
        <f t="shared" si="5"/>
        <v>1.0530702838544652</v>
      </c>
      <c r="AZ9" s="28">
        <f t="shared" si="6"/>
        <v>1.0532224742944685</v>
      </c>
      <c r="BA9" s="51">
        <f t="shared" si="15"/>
        <v>1.1288722670192735</v>
      </c>
      <c r="BB9" s="28"/>
      <c r="BC9" s="22" t="s">
        <v>95</v>
      </c>
      <c r="BD9" s="28">
        <f t="shared" si="16"/>
        <v>1.0513470873571023</v>
      </c>
      <c r="BE9" s="28">
        <f t="shared" si="7"/>
        <v>1.051098583144638</v>
      </c>
      <c r="BF9" s="28">
        <f t="shared" si="8"/>
        <v>1.0512228279077145</v>
      </c>
      <c r="BG9" s="51">
        <f t="shared" si="17"/>
        <v>1.1243746126990166</v>
      </c>
      <c r="BH9" s="22"/>
      <c r="BI9" s="24">
        <v>2009</v>
      </c>
      <c r="BJ9" s="51">
        <f t="shared" ref="BJ9:BJ12" si="25">BJ$6*AU9</f>
        <v>1.149908930900045</v>
      </c>
      <c r="BK9" s="29"/>
      <c r="BL9" s="22" t="s">
        <v>95</v>
      </c>
      <c r="BM9" s="51">
        <f t="shared" si="21"/>
        <v>1.1164322771843769</v>
      </c>
      <c r="BN9" s="3"/>
      <c r="BO9" s="3"/>
      <c r="BP9" s="28"/>
    </row>
    <row r="10" spans="1:68" x14ac:dyDescent="0.35">
      <c r="A10" s="22"/>
      <c r="B10" s="142"/>
      <c r="C10" s="132">
        <v>36130</v>
      </c>
      <c r="D10" s="129">
        <v>64.2</v>
      </c>
      <c r="E10" s="143"/>
      <c r="F10" s="143"/>
      <c r="G10" s="143">
        <v>60.1</v>
      </c>
      <c r="H10" s="129"/>
      <c r="I10" s="144"/>
      <c r="J10" s="143"/>
      <c r="K10" s="24">
        <v>2010</v>
      </c>
      <c r="L10" s="27">
        <f>B63*0.5*(10/12)+B64*0.6*(10/12)+B65*0.1*(10/12)</f>
        <v>1434.7500000000002</v>
      </c>
      <c r="M10" s="27">
        <f>SUM(D55:D58)/4</f>
        <v>94.45</v>
      </c>
      <c r="N10" s="27">
        <f t="shared" ref="N10:Q10" si="26">SUM(E55:E58)/4</f>
        <v>98.25</v>
      </c>
      <c r="O10" s="27">
        <f t="shared" si="26"/>
        <v>95.524999999999991</v>
      </c>
      <c r="P10" s="27">
        <f t="shared" si="26"/>
        <v>95.424999999999997</v>
      </c>
      <c r="Q10" s="27">
        <f t="shared" si="26"/>
        <v>95.474999999999994</v>
      </c>
      <c r="R10" s="22"/>
      <c r="S10" s="24" t="s">
        <v>31</v>
      </c>
      <c r="T10" s="27">
        <f>B62*0.5*(10/12)+B63*0.6*(10/12)+B64*0.1*(10/12)</f>
        <v>1375.7250000000001</v>
      </c>
      <c r="U10" s="136">
        <f t="shared" ref="U10:Y10" si="27">SUM(D53:D56)/4</f>
        <v>92.95</v>
      </c>
      <c r="V10" s="136">
        <f t="shared" si="27"/>
        <v>97.224999999999994</v>
      </c>
      <c r="W10" s="136">
        <f t="shared" si="27"/>
        <v>95.274999999999991</v>
      </c>
      <c r="X10" s="136">
        <f t="shared" si="27"/>
        <v>94.125</v>
      </c>
      <c r="Y10" s="136">
        <f t="shared" si="27"/>
        <v>93.425000000000011</v>
      </c>
      <c r="Z10" s="22"/>
      <c r="AA10" s="22" t="s">
        <v>96</v>
      </c>
      <c r="AB10" s="27">
        <f>B61*0.2*(10/12)+B62*0.6*(10/12)+B63*0.4*(10/12)</f>
        <v>1345.5333333333333</v>
      </c>
      <c r="AC10" s="27">
        <f t="shared" ref="AC10:AG10" si="28">SUM(D52:D55)/4</f>
        <v>92.7</v>
      </c>
      <c r="AD10" s="27">
        <f t="shared" si="28"/>
        <v>96.625</v>
      </c>
      <c r="AE10" s="27">
        <f t="shared" si="28"/>
        <v>94.974999999999994</v>
      </c>
      <c r="AF10" s="27">
        <f t="shared" si="28"/>
        <v>93.9</v>
      </c>
      <c r="AG10" s="27">
        <f t="shared" si="28"/>
        <v>92.575000000000003</v>
      </c>
      <c r="AH10" s="22"/>
      <c r="AI10" s="146">
        <v>2010</v>
      </c>
      <c r="AJ10" s="22">
        <f t="shared" si="3"/>
        <v>0.626</v>
      </c>
      <c r="AK10" s="22">
        <v>0.193</v>
      </c>
      <c r="AL10" s="22">
        <v>8.1000000000000003E-2</v>
      </c>
      <c r="AM10" s="22">
        <v>0.06</v>
      </c>
      <c r="AN10" s="22">
        <v>0.03</v>
      </c>
      <c r="AO10" s="22">
        <v>0.01</v>
      </c>
      <c r="AP10" s="147">
        <f t="shared" si="12"/>
        <v>1</v>
      </c>
      <c r="AQ10" s="24">
        <v>2010</v>
      </c>
      <c r="AR10" s="28">
        <f t="shared" si="13"/>
        <v>1.0625882061956617</v>
      </c>
      <c r="AS10" s="28">
        <f t="shared" si="4"/>
        <v>1.0613101939923748</v>
      </c>
      <c r="AT10" s="28">
        <f t="shared" ref="AT10:AT12" si="29">SQRT(AR10*AS10)</f>
        <v>1.0619490078396079</v>
      </c>
      <c r="AU10" s="51">
        <f t="shared" ref="AU10:AU12" si="30">AU9*AT10</f>
        <v>1.2007581759736392</v>
      </c>
      <c r="AV10" s="22"/>
      <c r="AW10" s="24" t="s">
        <v>31</v>
      </c>
      <c r="AX10" s="28">
        <f t="shared" si="14"/>
        <v>1.0496494877303024</v>
      </c>
      <c r="AY10" s="28">
        <f t="shared" si="5"/>
        <v>1.0476677180452754</v>
      </c>
      <c r="AZ10" s="28">
        <f t="shared" si="6"/>
        <v>1.048658134740678</v>
      </c>
      <c r="BA10" s="51">
        <f t="shared" si="15"/>
        <v>1.183801085892912</v>
      </c>
      <c r="BB10" s="28"/>
      <c r="BC10" s="22" t="s">
        <v>96</v>
      </c>
      <c r="BD10" s="28">
        <f t="shared" si="16"/>
        <v>1.0452366407149478</v>
      </c>
      <c r="BE10" s="28">
        <f t="shared" si="7"/>
        <v>1.0433618703400407</v>
      </c>
      <c r="BF10" s="28">
        <f t="shared" si="8"/>
        <v>1.0442988348189846</v>
      </c>
      <c r="BG10" s="51">
        <f t="shared" si="17"/>
        <v>1.1741830979416301</v>
      </c>
      <c r="BH10" s="22"/>
      <c r="BI10" s="24">
        <v>2010</v>
      </c>
      <c r="BJ10" s="51">
        <f t="shared" si="25"/>
        <v>1.2211446482752071</v>
      </c>
      <c r="BK10" s="29"/>
      <c r="BL10" s="22" t="s">
        <v>96</v>
      </c>
      <c r="BM10" s="51">
        <f t="shared" si="21"/>
        <v>1.1658889262179504</v>
      </c>
      <c r="BN10" s="3"/>
      <c r="BO10" s="3"/>
      <c r="BP10" s="28"/>
    </row>
    <row r="11" spans="1:68" x14ac:dyDescent="0.35">
      <c r="A11" s="22"/>
      <c r="B11" s="142"/>
      <c r="C11" s="132">
        <v>36220</v>
      </c>
      <c r="D11" s="129">
        <v>63.7</v>
      </c>
      <c r="E11" s="143"/>
      <c r="F11" s="143"/>
      <c r="G11" s="143">
        <v>60.4</v>
      </c>
      <c r="H11" s="129"/>
      <c r="I11" s="144"/>
      <c r="J11" s="148"/>
      <c r="K11" s="24">
        <v>2011</v>
      </c>
      <c r="L11" s="27">
        <f>B65*0.5*(10/12)+B66*0.6*(10/12)+B67*0.1*(10/12)</f>
        <v>1501.7083333333333</v>
      </c>
      <c r="M11" s="27">
        <f t="shared" ref="M11:Q11" si="31">SUM(D59:D62)/4</f>
        <v>99.1</v>
      </c>
      <c r="N11" s="27">
        <f>SUM(E59:E62)/4</f>
        <v>99.45</v>
      </c>
      <c r="O11" s="27">
        <f t="shared" si="31"/>
        <v>98.225000000000009</v>
      </c>
      <c r="P11" s="27">
        <f>SUM(G59:G62)/4</f>
        <v>98.525000000000006</v>
      </c>
      <c r="Q11" s="27">
        <f t="shared" si="31"/>
        <v>98.3</v>
      </c>
      <c r="R11" s="22"/>
      <c r="S11" s="24" t="s">
        <v>32</v>
      </c>
      <c r="T11" s="27">
        <f>B64*0.5*(10/12)+B65*0.6*(10/12)+B66*0.1*(10/12)</f>
        <v>1480.675</v>
      </c>
      <c r="U11" s="136">
        <f t="shared" ref="U11:Y11" si="32">SUM(D57:D60)/4</f>
        <v>96.9</v>
      </c>
      <c r="V11" s="136">
        <f t="shared" si="32"/>
        <v>98.674999999999997</v>
      </c>
      <c r="W11" s="136">
        <f t="shared" si="32"/>
        <v>96.35</v>
      </c>
      <c r="X11" s="136">
        <f t="shared" si="32"/>
        <v>96.824999999999989</v>
      </c>
      <c r="Y11" s="136">
        <f t="shared" si="32"/>
        <v>97</v>
      </c>
      <c r="Z11" s="22"/>
      <c r="AA11" s="22" t="s">
        <v>97</v>
      </c>
      <c r="AB11" s="27">
        <f>B63*0.2*(10/12)+B64*0.6*(10/12)+B65*0.4*(10/12)</f>
        <v>1459.95</v>
      </c>
      <c r="AC11" s="27">
        <f t="shared" ref="AC11:AG11" si="33">SUM(D56:D59)/4</f>
        <v>95.525000000000006</v>
      </c>
      <c r="AD11" s="27">
        <f t="shared" si="33"/>
        <v>98.75</v>
      </c>
      <c r="AE11" s="27">
        <f t="shared" si="33"/>
        <v>95.924999999999997</v>
      </c>
      <c r="AF11" s="27">
        <f t="shared" si="33"/>
        <v>96.2</v>
      </c>
      <c r="AG11" s="27">
        <f t="shared" si="33"/>
        <v>96.4</v>
      </c>
      <c r="AH11" s="22"/>
      <c r="AI11" s="146">
        <v>2011</v>
      </c>
      <c r="AJ11" s="22">
        <f>1-SUM(AK11:AO11)</f>
        <v>0.626</v>
      </c>
      <c r="AK11" s="22">
        <v>0.193</v>
      </c>
      <c r="AL11" s="22">
        <v>8.1000000000000003E-2</v>
      </c>
      <c r="AM11" s="22">
        <v>0.06</v>
      </c>
      <c r="AN11" s="22">
        <v>0.03</v>
      </c>
      <c r="AO11" s="22">
        <v>0.01</v>
      </c>
      <c r="AP11" s="147">
        <f t="shared" si="12"/>
        <v>1</v>
      </c>
      <c r="AQ11" s="24">
        <v>2011</v>
      </c>
      <c r="AR11" s="28">
        <f t="shared" si="13"/>
        <v>1.0426723209955377</v>
      </c>
      <c r="AS11" s="28">
        <f t="shared" si="4"/>
        <v>1.0425638343789967</v>
      </c>
      <c r="AT11" s="28">
        <f t="shared" si="29"/>
        <v>1.0426180762762345</v>
      </c>
      <c r="AU11" s="51">
        <f t="shared" si="30"/>
        <v>1.2519321795065959</v>
      </c>
      <c r="AV11" s="22"/>
      <c r="AW11" s="24" t="s">
        <v>32</v>
      </c>
      <c r="AX11" s="28">
        <f t="shared" si="14"/>
        <v>1.0590856417603762</v>
      </c>
      <c r="AY11" s="28">
        <f t="shared" si="5"/>
        <v>1.0585404507504454</v>
      </c>
      <c r="AZ11" s="28">
        <f>SQRT(AX11*AY11)</f>
        <v>1.0588130111650278</v>
      </c>
      <c r="BA11" s="51">
        <f t="shared" si="15"/>
        <v>1.2534239923747039</v>
      </c>
      <c r="BB11" s="28"/>
      <c r="BC11" s="22" t="s">
        <v>97</v>
      </c>
      <c r="BD11" s="28">
        <f t="shared" si="16"/>
        <v>1.0626426955977994</v>
      </c>
      <c r="BE11" s="28">
        <f t="shared" si="7"/>
        <v>1.0618176940509816</v>
      </c>
      <c r="BF11" s="28">
        <f>SQRT(BD11*BE11)</f>
        <v>1.0622301147302191</v>
      </c>
      <c r="BG11" s="51">
        <f t="shared" si="17"/>
        <v>1.2472526468408218</v>
      </c>
      <c r="BH11" s="22"/>
      <c r="BI11" s="24">
        <v>2011</v>
      </c>
      <c r="BJ11" s="51">
        <f t="shared" si="25"/>
        <v>1.2731874840397153</v>
      </c>
      <c r="BK11" s="29"/>
      <c r="BL11" s="22" t="s">
        <v>97</v>
      </c>
      <c r="BM11" s="51">
        <f t="shared" si="21"/>
        <v>1.2384423278591854</v>
      </c>
      <c r="BN11" s="3"/>
      <c r="BO11" s="3"/>
      <c r="BP11" s="28"/>
    </row>
    <row r="12" spans="1:68" x14ac:dyDescent="0.35">
      <c r="A12" s="22"/>
      <c r="B12" s="142"/>
      <c r="C12" s="132">
        <v>36312</v>
      </c>
      <c r="D12" s="129">
        <v>64.2</v>
      </c>
      <c r="E12" s="143"/>
      <c r="F12" s="143"/>
      <c r="G12" s="143">
        <v>60.4</v>
      </c>
      <c r="H12" s="129"/>
      <c r="I12" s="144"/>
      <c r="J12" s="148"/>
      <c r="K12" s="24">
        <v>2012</v>
      </c>
      <c r="L12" s="27">
        <f>B67*0.5*(10/12)+B68*0.6*(10/12)+B69*0.1*(10/12)</f>
        <v>1569.3250000000003</v>
      </c>
      <c r="M12" s="27">
        <f t="shared" ref="M12:Q12" si="34">SUM(D63:D66)/4</f>
        <v>100.925</v>
      </c>
      <c r="N12" s="27">
        <f t="shared" si="34"/>
        <v>99.925000000000011</v>
      </c>
      <c r="O12" s="27">
        <f t="shared" si="34"/>
        <v>100.5</v>
      </c>
      <c r="P12" s="27">
        <f t="shared" si="34"/>
        <v>101.97499999999999</v>
      </c>
      <c r="Q12" s="27">
        <f t="shared" si="34"/>
        <v>102.5</v>
      </c>
      <c r="R12" s="22"/>
      <c r="S12" s="24" t="s">
        <v>33</v>
      </c>
      <c r="T12" s="27">
        <f>B66*0.5*(10/12)+B67*0.6*(10/12)+B68*0.1*(10/12)</f>
        <v>1517.2666666666667</v>
      </c>
      <c r="U12" s="136">
        <f t="shared" ref="U12:Y12" si="35">SUM(D61:D64)/4</f>
        <v>100</v>
      </c>
      <c r="V12" s="136">
        <f t="shared" si="35"/>
        <v>99.974999999999994</v>
      </c>
      <c r="W12" s="136">
        <f t="shared" si="35"/>
        <v>100</v>
      </c>
      <c r="X12" s="136">
        <f t="shared" si="35"/>
        <v>100</v>
      </c>
      <c r="Y12" s="136">
        <f t="shared" si="35"/>
        <v>100</v>
      </c>
      <c r="Z12" s="22"/>
      <c r="AA12" s="22" t="s">
        <v>98</v>
      </c>
      <c r="AB12" s="27">
        <f>B65*0.2*(10/12)+B66*0.6*(10/12)+B67*0.4*(10/12)</f>
        <v>1505.9333333333334</v>
      </c>
      <c r="AC12" s="27">
        <f t="shared" ref="AC12:AG12" si="36">SUM(D60:D63)/4</f>
        <v>99.724999999999994</v>
      </c>
      <c r="AD12" s="27">
        <f t="shared" si="36"/>
        <v>99.8</v>
      </c>
      <c r="AE12" s="27">
        <f t="shared" si="36"/>
        <v>99.174999999999997</v>
      </c>
      <c r="AF12" s="27">
        <f t="shared" si="36"/>
        <v>99.3</v>
      </c>
      <c r="AG12" s="27">
        <f t="shared" si="36"/>
        <v>98.875</v>
      </c>
      <c r="AH12" s="22"/>
      <c r="AI12" s="146">
        <v>2012</v>
      </c>
      <c r="AJ12" s="22">
        <f>1-SUM(AK12:AO12)</f>
        <v>0.626</v>
      </c>
      <c r="AK12" s="22">
        <v>0.193</v>
      </c>
      <c r="AL12" s="22">
        <v>8.1000000000000003E-2</v>
      </c>
      <c r="AM12" s="22">
        <v>0.06</v>
      </c>
      <c r="AN12" s="22">
        <v>0.03</v>
      </c>
      <c r="AO12" s="22">
        <v>0.01</v>
      </c>
      <c r="AP12" s="147">
        <f t="shared" si="12"/>
        <v>1</v>
      </c>
      <c r="AQ12" s="24">
        <v>2012</v>
      </c>
      <c r="AR12" s="28">
        <f t="shared" si="13"/>
        <v>1.0349951283281638</v>
      </c>
      <c r="AS12" s="28">
        <f t="shared" si="4"/>
        <v>1.0348003924113884</v>
      </c>
      <c r="AT12" s="28">
        <f t="shared" si="29"/>
        <v>1.0348977557893626</v>
      </c>
      <c r="AU12" s="51">
        <f t="shared" si="30"/>
        <v>1.2956218029718616</v>
      </c>
      <c r="AV12" s="22"/>
      <c r="AW12" s="24" t="s">
        <v>33</v>
      </c>
      <c r="AX12" s="28">
        <f t="shared" si="14"/>
        <v>1.0262777516066639</v>
      </c>
      <c r="AY12" s="28">
        <f t="shared" si="5"/>
        <v>1.0262471964011486</v>
      </c>
      <c r="AZ12" s="28">
        <f t="shared" si="6"/>
        <v>1.0262624738901902</v>
      </c>
      <c r="BA12" s="51">
        <f>BA11*AZ12</f>
        <v>1.2863420072477825</v>
      </c>
      <c r="BB12" s="28"/>
      <c r="BC12" s="22" t="s">
        <v>98</v>
      </c>
      <c r="BD12" s="28">
        <f t="shared" si="16"/>
        <v>1.032320136187018</v>
      </c>
      <c r="BE12" s="28">
        <f t="shared" si="7"/>
        <v>1.0322563797696378</v>
      </c>
      <c r="BF12" s="28">
        <f t="shared" ref="BF12:BF13" si="37">SQRT(BD12*BE12)</f>
        <v>1.0322882574861107</v>
      </c>
      <c r="BG12" s="51">
        <f>BG11*BF12</f>
        <v>1.2875242614522515</v>
      </c>
      <c r="BH12" s="22"/>
      <c r="BI12" s="24">
        <v>2012</v>
      </c>
      <c r="BJ12" s="51">
        <f t="shared" si="25"/>
        <v>1.3176188699318063</v>
      </c>
      <c r="BK12" s="29"/>
      <c r="BL12" s="22" t="s">
        <v>98</v>
      </c>
      <c r="BM12" s="51">
        <f t="shared" si="21"/>
        <v>1.2784294726228012</v>
      </c>
      <c r="BN12" s="3"/>
      <c r="BO12" s="3"/>
      <c r="BP12" s="28"/>
    </row>
    <row r="13" spans="1:68" x14ac:dyDescent="0.35">
      <c r="A13" s="22"/>
      <c r="B13" s="142"/>
      <c r="C13" s="132">
        <v>36404</v>
      </c>
      <c r="D13" s="129">
        <v>65.099999999999994</v>
      </c>
      <c r="E13" s="143"/>
      <c r="F13" s="143"/>
      <c r="G13" s="143">
        <v>61.5</v>
      </c>
      <c r="H13" s="129"/>
      <c r="I13" s="144"/>
      <c r="J13" s="143"/>
      <c r="K13" s="24">
        <v>2013</v>
      </c>
      <c r="L13" s="27">
        <f>B69*0.5*(10/12)+B70*0.6*(10/12)+B71*0.1*(10/12)</f>
        <v>1624.4166666666665</v>
      </c>
      <c r="M13" s="27">
        <f>SUM(D67:D70)/4</f>
        <v>102.45</v>
      </c>
      <c r="N13" s="27">
        <f t="shared" ref="N13:Q13" si="38">SUM(E67:E70)/4</f>
        <v>103.42500000000001</v>
      </c>
      <c r="O13" s="27">
        <f t="shared" si="38"/>
        <v>101.27500000000001</v>
      </c>
      <c r="P13" s="27">
        <f t="shared" si="38"/>
        <v>105.97499999999999</v>
      </c>
      <c r="Q13" s="27">
        <f t="shared" si="38"/>
        <v>106.10000000000001</v>
      </c>
      <c r="R13" s="22"/>
      <c r="S13" s="24" t="s">
        <v>34</v>
      </c>
      <c r="T13" s="27">
        <f>B68*0.5*(10/12)+B69*0.6*(10/12)+B70*0.1*(10/12)</f>
        <v>1617.4833333333336</v>
      </c>
      <c r="U13" s="136">
        <f>SUM(D65:D68)/4</f>
        <v>101.65</v>
      </c>
      <c r="V13" s="136">
        <f t="shared" ref="V13:Y13" si="39">SUM(E65:E68)/4</f>
        <v>101.57499999999999</v>
      </c>
      <c r="W13" s="136">
        <f t="shared" si="39"/>
        <v>100.89999999999999</v>
      </c>
      <c r="X13" s="136">
        <f t="shared" si="39"/>
        <v>104.22499999999999</v>
      </c>
      <c r="Y13" s="136">
        <f t="shared" si="39"/>
        <v>104.72499999999999</v>
      </c>
      <c r="Z13" s="22"/>
      <c r="AA13" s="22" t="s">
        <v>99</v>
      </c>
      <c r="AB13" s="27">
        <f>B67*0.2*(10/12)+B68*0.6*(10/12)+B69*0.4*(10/12)</f>
        <v>1597.75</v>
      </c>
      <c r="AC13" s="27">
        <f>SUM(D64:D67)/4</f>
        <v>101.35000000000001</v>
      </c>
      <c r="AD13" s="27">
        <f t="shared" ref="AD13:AG13" si="40">SUM(E64:E67)/4</f>
        <v>100.55</v>
      </c>
      <c r="AE13" s="27">
        <f t="shared" si="40"/>
        <v>100.675</v>
      </c>
      <c r="AF13" s="27">
        <f t="shared" si="40"/>
        <v>102.97500000000001</v>
      </c>
      <c r="AG13" s="27">
        <f t="shared" si="40"/>
        <v>103.75</v>
      </c>
      <c r="AH13" s="22"/>
      <c r="AI13" s="146">
        <v>2013</v>
      </c>
      <c r="AJ13" s="22">
        <f>1-SUM(AK13:AO13)</f>
        <v>0.626</v>
      </c>
      <c r="AK13" s="22">
        <v>0.193</v>
      </c>
      <c r="AL13" s="22">
        <v>8.1000000000000003E-2</v>
      </c>
      <c r="AM13" s="22">
        <v>0.06</v>
      </c>
      <c r="AN13" s="22">
        <v>0.03</v>
      </c>
      <c r="AO13" s="22">
        <v>0.01</v>
      </c>
      <c r="AP13" s="147">
        <f t="shared" si="12"/>
        <v>1</v>
      </c>
      <c r="AQ13" s="24">
        <v>2013</v>
      </c>
      <c r="AR13" s="28">
        <f t="shared" si="13"/>
        <v>1.0297200018476866</v>
      </c>
      <c r="AS13" s="28">
        <f t="shared" si="4"/>
        <v>1.0296279551383665</v>
      </c>
      <c r="AT13" s="28">
        <f>SQRT(AR13*AS13)</f>
        <v>1.0296739774644732</v>
      </c>
      <c r="AU13" s="51">
        <f>AU12*AT13</f>
        <v>1.3340680551557287</v>
      </c>
      <c r="AV13" s="22"/>
      <c r="AW13" s="24" t="s">
        <v>34</v>
      </c>
      <c r="AX13" s="28">
        <f t="shared" si="14"/>
        <v>1.0481086205571397</v>
      </c>
      <c r="AY13" s="28">
        <f t="shared" si="5"/>
        <v>1.0475560602699576</v>
      </c>
      <c r="AZ13" s="28">
        <f t="shared" si="6"/>
        <v>1.0478323039903938</v>
      </c>
      <c r="BA13" s="51">
        <f t="shared" si="15"/>
        <v>1.3478707091740718</v>
      </c>
      <c r="BB13" s="28"/>
      <c r="BC13" s="22" t="s">
        <v>99</v>
      </c>
      <c r="BD13" s="28">
        <f t="shared" si="16"/>
        <v>1.0444316044932755</v>
      </c>
      <c r="BE13" s="28">
        <f t="shared" si="7"/>
        <v>1.0439579413772815</v>
      </c>
      <c r="BF13" s="28">
        <f t="shared" si="37"/>
        <v>1.0441947460776515</v>
      </c>
      <c r="BG13" s="51">
        <f t="shared" ref="BG13" si="41">BG12*BF13</f>
        <v>1.3444260692559495</v>
      </c>
      <c r="BH13" s="22"/>
      <c r="BI13" s="24">
        <v>2013</v>
      </c>
      <c r="BJ13" s="51">
        <f>BJ$6*AU13</f>
        <v>1.3567178625849274</v>
      </c>
      <c r="BK13" s="29"/>
      <c r="BL13" s="22" t="s">
        <v>99</v>
      </c>
      <c r="BM13" s="51">
        <f t="shared" si="21"/>
        <v>1.3349293385435519</v>
      </c>
      <c r="BN13" s="3"/>
      <c r="BO13" s="3"/>
      <c r="BP13" s="28"/>
    </row>
    <row r="14" spans="1:68" x14ac:dyDescent="0.35">
      <c r="A14" s="22"/>
      <c r="B14" s="142"/>
      <c r="C14" s="132">
        <v>36495</v>
      </c>
      <c r="D14" s="129">
        <v>65.900000000000006</v>
      </c>
      <c r="E14" s="143"/>
      <c r="F14" s="143"/>
      <c r="G14" s="143">
        <v>61.6</v>
      </c>
      <c r="H14" s="129"/>
      <c r="I14" s="144"/>
      <c r="J14" s="145"/>
      <c r="K14" s="24" t="s">
        <v>144</v>
      </c>
      <c r="L14" s="27">
        <f>B71*0.5*(10/11)+B72*0.6*(10/11)</f>
        <v>1643.8818181818183</v>
      </c>
      <c r="M14" s="27">
        <f>SUM(D71:D74)/4</f>
        <v>104.05</v>
      </c>
      <c r="N14" s="27">
        <f t="shared" ref="N14:Q14" si="42">SUM(E71:E74)/4</f>
        <v>104.375</v>
      </c>
      <c r="O14" s="27">
        <f t="shared" si="42"/>
        <v>104.35000000000001</v>
      </c>
      <c r="P14" s="27">
        <f t="shared" si="42"/>
        <v>108.94999999999999</v>
      </c>
      <c r="Q14" s="27">
        <f t="shared" si="42"/>
        <v>109.625</v>
      </c>
      <c r="R14" s="22"/>
      <c r="S14" s="24" t="s">
        <v>87</v>
      </c>
      <c r="T14" s="27">
        <f>B70*0.5*(10/12)+B71*0.6*(10/12)+B72*0.1*(10/12)</f>
        <v>1640.4416666666666</v>
      </c>
      <c r="U14" s="136">
        <f>SUM(D69:D72)/4</f>
        <v>103.625</v>
      </c>
      <c r="V14" s="136">
        <f t="shared" ref="V14:Y14" si="43">SUM(E69:E72)/4</f>
        <v>103.675</v>
      </c>
      <c r="W14" s="136">
        <f t="shared" si="43"/>
        <v>102.05000000000001</v>
      </c>
      <c r="X14" s="136">
        <f t="shared" si="43"/>
        <v>107.55</v>
      </c>
      <c r="Y14" s="136">
        <f t="shared" si="43"/>
        <v>107.95</v>
      </c>
      <c r="Z14" s="22"/>
      <c r="AA14" s="22" t="s">
        <v>145</v>
      </c>
      <c r="AB14" s="27">
        <f>B69*0.2*(10/12)+B70*0.6*(10/12)+B71*0.4*(10/12)</f>
        <v>1633.4666666666667</v>
      </c>
      <c r="AC14" s="27">
        <f>SUM(D68:D71)/4</f>
        <v>103.05</v>
      </c>
      <c r="AD14" s="27">
        <f t="shared" ref="AD14:AG14" si="44">SUM(E68:E71)/4</f>
        <v>103.75</v>
      </c>
      <c r="AE14" s="27">
        <f t="shared" si="44"/>
        <v>101.625</v>
      </c>
      <c r="AF14" s="27">
        <f t="shared" si="44"/>
        <v>106.825</v>
      </c>
      <c r="AG14" s="27">
        <f t="shared" si="44"/>
        <v>107</v>
      </c>
      <c r="AH14" s="22"/>
      <c r="AI14" s="24">
        <v>2014</v>
      </c>
      <c r="AJ14" s="22">
        <f>1-SUM(AK14:AO14)</f>
        <v>0.626</v>
      </c>
      <c r="AK14" s="22">
        <v>0.193</v>
      </c>
      <c r="AL14" s="22">
        <v>8.1000000000000003E-2</v>
      </c>
      <c r="AM14" s="22">
        <v>0.06</v>
      </c>
      <c r="AN14" s="22">
        <v>0.03</v>
      </c>
      <c r="AO14" s="22">
        <v>0.01</v>
      </c>
      <c r="AP14" s="147">
        <f t="shared" si="12"/>
        <v>1</v>
      </c>
      <c r="AQ14" s="24" t="s">
        <v>144</v>
      </c>
      <c r="AR14" s="28">
        <f t="shared" si="13"/>
        <v>1.0142556246066745</v>
      </c>
      <c r="AS14" s="28">
        <f t="shared" si="4"/>
        <v>1.0142258535839161</v>
      </c>
      <c r="AT14" s="28">
        <f>SQRT(AR14*AS14)</f>
        <v>1.0142407389860617</v>
      </c>
      <c r="AU14" s="51">
        <f>AU13*AT14</f>
        <v>1.3530661701188444</v>
      </c>
      <c r="AV14" s="22"/>
      <c r="AW14" s="24" t="s">
        <v>87</v>
      </c>
      <c r="AX14" s="28">
        <f t="shared" si="14"/>
        <v>1.0162587173990512</v>
      </c>
      <c r="AY14" s="28">
        <f t="shared" si="5"/>
        <v>1.0162420689580887</v>
      </c>
      <c r="AZ14" s="28">
        <f t="shared" ref="AZ14" si="45">SQRT(AX14*AY14)</f>
        <v>1.0162503931444775</v>
      </c>
      <c r="BA14" s="51">
        <f t="shared" ref="BA14" si="46">BA13*AZ14</f>
        <v>1.3697741381060762</v>
      </c>
      <c r="BB14" s="22"/>
      <c r="BC14" s="22" t="s">
        <v>145</v>
      </c>
      <c r="BD14" s="28">
        <f t="shared" si="16"/>
        <v>1.0218100058981423</v>
      </c>
      <c r="BE14" s="28">
        <f t="shared" si="7"/>
        <v>1.0217801407054614</v>
      </c>
      <c r="BF14" s="28">
        <f t="shared" ref="BF14" si="47">SQRT(BD14*BE14)</f>
        <v>1.0217950731926888</v>
      </c>
      <c r="BG14" s="51">
        <f t="shared" ref="BG14" si="48">BG13*BF14</f>
        <v>1.3737279338375419</v>
      </c>
      <c r="BH14" s="22"/>
      <c r="BI14" s="24" t="s">
        <v>144</v>
      </c>
      <c r="BJ14" s="51">
        <f>BJ$6*AU14</f>
        <v>1.376038527543727</v>
      </c>
      <c r="BK14" s="29"/>
      <c r="BL14" s="22" t="s">
        <v>145</v>
      </c>
      <c r="BM14" s="51">
        <f>BM$6*BG14</f>
        <v>1.3640242211841762</v>
      </c>
      <c r="BN14" s="3"/>
      <c r="BO14" s="3"/>
      <c r="BP14" s="3"/>
    </row>
    <row r="15" spans="1:68" x14ac:dyDescent="0.35">
      <c r="A15" s="22"/>
      <c r="B15" s="142"/>
      <c r="C15" s="132">
        <v>36586</v>
      </c>
      <c r="D15" s="129">
        <v>66.5</v>
      </c>
      <c r="E15" s="143"/>
      <c r="F15" s="143"/>
      <c r="G15" s="143">
        <v>62.2</v>
      </c>
      <c r="H15" s="129"/>
      <c r="I15" s="144"/>
      <c r="J15" s="14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22"/>
      <c r="AA15" s="3"/>
      <c r="AB15" s="3"/>
      <c r="AC15" s="3"/>
      <c r="AD15" s="3"/>
      <c r="AE15" s="3"/>
      <c r="AF15" s="3"/>
      <c r="AG15" s="3"/>
      <c r="AH15" s="22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2"/>
      <c r="AW15" s="24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4"/>
      <c r="BJ15" s="22"/>
      <c r="BK15" s="22"/>
      <c r="BL15" s="22"/>
      <c r="BM15" s="3"/>
      <c r="BN15" s="3"/>
      <c r="BO15" s="3"/>
      <c r="BP15" s="3"/>
    </row>
    <row r="16" spans="1:68" x14ac:dyDescent="0.35">
      <c r="A16" s="22"/>
      <c r="B16" s="142"/>
      <c r="C16" s="132">
        <v>36678</v>
      </c>
      <c r="D16" s="129">
        <v>67.8</v>
      </c>
      <c r="E16" s="143"/>
      <c r="F16" s="143"/>
      <c r="G16" s="143">
        <v>63.1</v>
      </c>
      <c r="H16" s="129"/>
      <c r="I16" s="144"/>
      <c r="J16" s="143"/>
      <c r="K16" s="24"/>
      <c r="L16" s="23" t="s">
        <v>64</v>
      </c>
      <c r="M16" s="22"/>
      <c r="N16" s="22"/>
      <c r="O16" s="22"/>
      <c r="P16" s="22"/>
      <c r="Q16" s="22"/>
      <c r="R16" s="22"/>
      <c r="S16" s="24"/>
      <c r="T16" s="23" t="s">
        <v>64</v>
      </c>
      <c r="U16" s="22"/>
      <c r="V16" s="22"/>
      <c r="W16" s="22"/>
      <c r="X16" s="22"/>
      <c r="Y16" s="22"/>
      <c r="Z16" s="22"/>
      <c r="AA16" s="22"/>
      <c r="AB16" s="23" t="s">
        <v>64</v>
      </c>
      <c r="AC16" s="22"/>
      <c r="AD16" s="22"/>
      <c r="AE16" s="22"/>
      <c r="AF16" s="22"/>
      <c r="AG16" s="22"/>
      <c r="AH16" s="22"/>
      <c r="AI16" s="3"/>
      <c r="AJ16" s="24"/>
      <c r="AK16" s="23"/>
      <c r="AL16" s="22"/>
      <c r="AM16" s="22"/>
      <c r="AN16" s="22"/>
      <c r="AO16" s="22"/>
      <c r="AP16" s="22"/>
      <c r="AQ16" s="22"/>
      <c r="AR16" s="24"/>
      <c r="AS16" s="23"/>
      <c r="AT16" s="22"/>
      <c r="AU16" s="22"/>
      <c r="AV16" s="22"/>
      <c r="AW16" s="24"/>
      <c r="AX16" s="3"/>
      <c r="AY16" s="23"/>
      <c r="AZ16" s="22"/>
      <c r="BA16" s="22"/>
      <c r="BB16" s="22"/>
      <c r="BC16" s="22"/>
      <c r="BD16" s="22"/>
      <c r="BE16" s="22"/>
      <c r="BF16" s="22"/>
      <c r="BG16" s="22"/>
      <c r="BH16" s="22"/>
      <c r="BI16" s="24"/>
      <c r="BJ16" s="22"/>
      <c r="BK16" s="22"/>
      <c r="BL16" s="22"/>
      <c r="BM16" s="3"/>
      <c r="BN16" s="3"/>
      <c r="BO16" s="3"/>
      <c r="BP16" s="3"/>
    </row>
    <row r="17" spans="1:68" x14ac:dyDescent="0.35">
      <c r="A17" s="22"/>
      <c r="B17" s="142"/>
      <c r="C17" s="132">
        <v>36770</v>
      </c>
      <c r="D17" s="129">
        <v>69</v>
      </c>
      <c r="E17" s="143"/>
      <c r="F17" s="143"/>
      <c r="G17" s="143">
        <v>64.2</v>
      </c>
      <c r="H17" s="129"/>
      <c r="I17" s="144"/>
      <c r="J17" s="143"/>
      <c r="K17" s="24"/>
      <c r="L17" s="140" t="s">
        <v>35</v>
      </c>
      <c r="M17" s="140" t="s">
        <v>63</v>
      </c>
      <c r="N17" s="140" t="s">
        <v>36</v>
      </c>
      <c r="O17" s="140" t="s">
        <v>37</v>
      </c>
      <c r="P17" s="140" t="s">
        <v>38</v>
      </c>
      <c r="Q17" s="140" t="s">
        <v>39</v>
      </c>
      <c r="R17" s="22"/>
      <c r="S17" s="24"/>
      <c r="T17" s="140" t="s">
        <v>35</v>
      </c>
      <c r="U17" s="140" t="s">
        <v>63</v>
      </c>
      <c r="V17" s="140" t="s">
        <v>36</v>
      </c>
      <c r="W17" s="140" t="s">
        <v>37</v>
      </c>
      <c r="X17" s="140" t="s">
        <v>38</v>
      </c>
      <c r="Y17" s="140" t="s">
        <v>39</v>
      </c>
      <c r="Z17" s="22"/>
      <c r="AA17" s="22"/>
      <c r="AB17" s="26" t="s">
        <v>35</v>
      </c>
      <c r="AC17" s="26" t="s">
        <v>63</v>
      </c>
      <c r="AD17" s="26" t="s">
        <v>36</v>
      </c>
      <c r="AE17" s="26" t="s">
        <v>37</v>
      </c>
      <c r="AF17" s="26" t="s">
        <v>38</v>
      </c>
      <c r="AG17" s="26" t="s">
        <v>39</v>
      </c>
      <c r="AH17" s="22"/>
      <c r="AI17" s="3"/>
      <c r="AJ17" s="24"/>
      <c r="AK17" s="22"/>
      <c r="AL17" s="22"/>
      <c r="AM17" s="22"/>
      <c r="AN17" s="22"/>
      <c r="AO17" s="22"/>
      <c r="AP17" s="22"/>
      <c r="AQ17" s="22"/>
      <c r="AR17" s="24"/>
      <c r="AS17" s="22"/>
      <c r="AT17" s="22"/>
      <c r="AU17" s="22"/>
      <c r="AV17" s="22"/>
      <c r="AW17" s="24"/>
      <c r="AX17" s="3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4"/>
      <c r="BJ17" s="22"/>
      <c r="BK17" s="22"/>
      <c r="BL17" s="22"/>
      <c r="BM17" s="3"/>
      <c r="BN17" s="3"/>
      <c r="BO17" s="3"/>
      <c r="BP17" s="3"/>
    </row>
    <row r="18" spans="1:68" x14ac:dyDescent="0.35">
      <c r="A18" s="22"/>
      <c r="B18" s="142"/>
      <c r="C18" s="132">
        <v>36861</v>
      </c>
      <c r="D18" s="129">
        <v>70.099999999999994</v>
      </c>
      <c r="E18" s="143"/>
      <c r="F18" s="143"/>
      <c r="G18" s="143">
        <v>64.7</v>
      </c>
      <c r="H18" s="129"/>
      <c r="I18" s="144"/>
      <c r="J18" s="129"/>
      <c r="K18" s="146">
        <v>2006</v>
      </c>
      <c r="L18" s="28">
        <f t="shared" ref="L18:Q18" si="49">L6/L6</f>
        <v>1</v>
      </c>
      <c r="M18" s="28">
        <f t="shared" si="49"/>
        <v>1</v>
      </c>
      <c r="N18" s="28">
        <f t="shared" si="49"/>
        <v>1</v>
      </c>
      <c r="O18" s="28">
        <f t="shared" si="49"/>
        <v>1</v>
      </c>
      <c r="P18" s="28">
        <f t="shared" si="49"/>
        <v>1</v>
      </c>
      <c r="Q18" s="28">
        <f t="shared" si="49"/>
        <v>1</v>
      </c>
      <c r="R18" s="22"/>
      <c r="S18" s="24" t="s">
        <v>27</v>
      </c>
      <c r="T18" s="28">
        <f t="shared" ref="T18:Y18" si="50">T6/T6</f>
        <v>1</v>
      </c>
      <c r="U18" s="28">
        <f t="shared" si="50"/>
        <v>1</v>
      </c>
      <c r="V18" s="28">
        <f t="shared" si="50"/>
        <v>1</v>
      </c>
      <c r="W18" s="28">
        <f t="shared" si="50"/>
        <v>1</v>
      </c>
      <c r="X18" s="28">
        <f t="shared" si="50"/>
        <v>1</v>
      </c>
      <c r="Y18" s="28">
        <f t="shared" si="50"/>
        <v>1</v>
      </c>
      <c r="Z18" s="22"/>
      <c r="AA18" s="22" t="s">
        <v>92</v>
      </c>
      <c r="AB18" s="28">
        <f t="shared" ref="AB18:AG18" si="51">AB6/AB6</f>
        <v>1</v>
      </c>
      <c r="AC18" s="28">
        <f t="shared" si="51"/>
        <v>1</v>
      </c>
      <c r="AD18" s="28">
        <f t="shared" si="51"/>
        <v>1</v>
      </c>
      <c r="AE18" s="28">
        <f t="shared" si="51"/>
        <v>1</v>
      </c>
      <c r="AF18" s="28">
        <f t="shared" si="51"/>
        <v>1</v>
      </c>
      <c r="AG18" s="28">
        <f t="shared" si="51"/>
        <v>1</v>
      </c>
      <c r="AH18" s="22"/>
      <c r="AI18" s="3"/>
      <c r="AJ18" s="24"/>
      <c r="AK18" s="26"/>
      <c r="AL18" s="26"/>
      <c r="AM18" s="26"/>
      <c r="AN18" s="26"/>
      <c r="AO18" s="26"/>
      <c r="AP18" s="26"/>
      <c r="AQ18" s="22"/>
      <c r="AR18" s="24"/>
      <c r="AS18" s="22"/>
      <c r="AT18" s="22"/>
      <c r="AU18" s="22"/>
      <c r="AV18" s="22"/>
      <c r="AW18" s="24"/>
      <c r="AX18" s="3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4"/>
      <c r="BJ18" s="22"/>
      <c r="BK18" s="22"/>
      <c r="BL18" s="22"/>
      <c r="BM18" s="3"/>
      <c r="BN18" s="3"/>
      <c r="BO18" s="3"/>
      <c r="BP18" s="3"/>
    </row>
    <row r="19" spans="1:68" x14ac:dyDescent="0.35">
      <c r="A19" s="22"/>
      <c r="B19" s="142"/>
      <c r="C19" s="132">
        <v>36951</v>
      </c>
      <c r="D19" s="129">
        <v>69.400000000000006</v>
      </c>
      <c r="E19" s="143"/>
      <c r="F19" s="143"/>
      <c r="G19" s="143">
        <v>65.2</v>
      </c>
      <c r="H19" s="129"/>
      <c r="I19" s="144"/>
      <c r="J19" s="129"/>
      <c r="K19" s="146">
        <v>2007</v>
      </c>
      <c r="L19" s="28">
        <f t="shared" ref="L19:Q26" si="52">L7/L6</f>
        <v>1.0387614577662689</v>
      </c>
      <c r="M19" s="28">
        <f t="shared" si="52"/>
        <v>1.0476758045292014</v>
      </c>
      <c r="N19" s="28">
        <f t="shared" si="52"/>
        <v>0.98987341772151893</v>
      </c>
      <c r="O19" s="28">
        <f t="shared" si="52"/>
        <v>1.0461401952085181</v>
      </c>
      <c r="P19" s="28">
        <f t="shared" si="52"/>
        <v>1.045643153526971</v>
      </c>
      <c r="Q19" s="28">
        <f t="shared" si="52"/>
        <v>1.0333027803238619</v>
      </c>
      <c r="R19" s="22"/>
      <c r="S19" s="24" t="s">
        <v>28</v>
      </c>
      <c r="T19" s="28">
        <f t="shared" ref="T19:Y26" si="53">T7/T6</f>
        <v>1.0344089709369082</v>
      </c>
      <c r="U19" s="28">
        <f t="shared" si="53"/>
        <v>1.0565631724561944</v>
      </c>
      <c r="V19" s="28">
        <f t="shared" si="53"/>
        <v>0.99543610547667338</v>
      </c>
      <c r="W19" s="28">
        <f t="shared" si="53"/>
        <v>1.0525838621940165</v>
      </c>
      <c r="X19" s="28">
        <f t="shared" si="53"/>
        <v>1.0460745680509247</v>
      </c>
      <c r="Y19" s="28">
        <f t="shared" si="53"/>
        <v>1.051919446192574</v>
      </c>
      <c r="Z19" s="22"/>
      <c r="AA19" s="22" t="s">
        <v>93</v>
      </c>
      <c r="AB19" s="28">
        <f t="shared" ref="AB19:AG26" si="54">AB7/AB6</f>
        <v>1.0277303881955047</v>
      </c>
      <c r="AC19" s="28">
        <f t="shared" si="54"/>
        <v>1.0644959298685035</v>
      </c>
      <c r="AD19" s="28">
        <f t="shared" si="54"/>
        <v>1.0048518896833503</v>
      </c>
      <c r="AE19" s="28">
        <f t="shared" si="54"/>
        <v>1.0412371134020619</v>
      </c>
      <c r="AF19" s="28">
        <f t="shared" si="54"/>
        <v>1.0491400491400491</v>
      </c>
      <c r="AG19" s="28">
        <f t="shared" si="54"/>
        <v>1.0608</v>
      </c>
      <c r="AH19" s="22"/>
      <c r="AI19" s="3"/>
      <c r="AJ19" s="24"/>
      <c r="AK19" s="149"/>
      <c r="AL19" s="149"/>
      <c r="AM19" s="149"/>
      <c r="AN19" s="149"/>
      <c r="AO19" s="149"/>
      <c r="AP19" s="149"/>
      <c r="AQ19" s="22"/>
      <c r="AR19" s="24"/>
      <c r="AS19" s="25"/>
      <c r="AT19" s="22"/>
      <c r="AU19" s="22"/>
      <c r="AV19" s="22"/>
      <c r="AW19" s="24"/>
      <c r="AX19" s="3"/>
      <c r="AY19" s="25"/>
      <c r="AZ19" s="22"/>
      <c r="BA19" s="22"/>
      <c r="BB19" s="22"/>
      <c r="BC19" s="22"/>
      <c r="BD19" s="22"/>
      <c r="BE19" s="22"/>
      <c r="BF19" s="22"/>
      <c r="BG19" s="22"/>
      <c r="BH19" s="22"/>
      <c r="BI19" s="24"/>
      <c r="BJ19" s="22"/>
      <c r="BK19" s="22"/>
      <c r="BL19" s="22"/>
      <c r="BM19" s="3"/>
      <c r="BN19" s="3"/>
      <c r="BO19" s="3"/>
      <c r="BP19" s="3"/>
    </row>
    <row r="20" spans="1:68" x14ac:dyDescent="0.35">
      <c r="A20" s="22"/>
      <c r="B20" s="142"/>
      <c r="C20" s="132">
        <v>37043</v>
      </c>
      <c r="D20" s="129">
        <v>70.8</v>
      </c>
      <c r="E20" s="143"/>
      <c r="F20" s="143"/>
      <c r="G20" s="143">
        <v>65.5</v>
      </c>
      <c r="H20" s="129"/>
      <c r="I20" s="144"/>
      <c r="J20" s="129"/>
      <c r="K20" s="146">
        <v>2008</v>
      </c>
      <c r="L20" s="28">
        <f t="shared" si="52"/>
        <v>1.0435401514132137</v>
      </c>
      <c r="M20" s="28">
        <f t="shared" si="52"/>
        <v>1.0722411831626848</v>
      </c>
      <c r="N20" s="28">
        <f t="shared" si="52"/>
        <v>1.0007672634271101</v>
      </c>
      <c r="O20" s="28">
        <f t="shared" si="52"/>
        <v>1.0432569974554708</v>
      </c>
      <c r="P20" s="28">
        <f t="shared" si="52"/>
        <v>1.0325963718820863</v>
      </c>
      <c r="Q20" s="28">
        <f t="shared" si="52"/>
        <v>1.0366646954464815</v>
      </c>
      <c r="R20" s="22"/>
      <c r="S20" s="24" t="s">
        <v>29</v>
      </c>
      <c r="T20" s="28">
        <f t="shared" si="53"/>
        <v>1.0317002674124423</v>
      </c>
      <c r="U20" s="28">
        <f t="shared" si="53"/>
        <v>1.0555717195228393</v>
      </c>
      <c r="V20" s="28">
        <f t="shared" si="53"/>
        <v>0.99363219561895078</v>
      </c>
      <c r="W20" s="28">
        <f t="shared" si="53"/>
        <v>1.0364628194085559</v>
      </c>
      <c r="X20" s="28">
        <f t="shared" si="53"/>
        <v>1.0373804694291509</v>
      </c>
      <c r="Y20" s="28">
        <f t="shared" si="53"/>
        <v>1.0305115166018546</v>
      </c>
      <c r="Z20" s="22"/>
      <c r="AA20" s="22" t="s">
        <v>94</v>
      </c>
      <c r="AB20" s="28">
        <f t="shared" si="54"/>
        <v>1.0335347651983982</v>
      </c>
      <c r="AC20" s="28">
        <f t="shared" si="54"/>
        <v>1.0494117647058825</v>
      </c>
      <c r="AD20" s="28">
        <f t="shared" si="54"/>
        <v>0.99288437102922511</v>
      </c>
      <c r="AE20" s="28">
        <f t="shared" si="54"/>
        <v>1.0401863715783342</v>
      </c>
      <c r="AF20" s="28">
        <f t="shared" si="54"/>
        <v>1.040983606557377</v>
      </c>
      <c r="AG20" s="28">
        <f t="shared" si="54"/>
        <v>1.0298642533936651</v>
      </c>
      <c r="AH20" s="22"/>
      <c r="AI20" s="3"/>
      <c r="AJ20" s="24"/>
      <c r="AK20" s="27"/>
      <c r="AL20" s="27"/>
      <c r="AM20" s="27"/>
      <c r="AN20" s="27"/>
      <c r="AO20" s="27"/>
      <c r="AP20" s="27"/>
      <c r="AQ20" s="22"/>
      <c r="AR20" s="24"/>
      <c r="AS20" s="22"/>
      <c r="AT20" s="22"/>
      <c r="AU20" s="22"/>
      <c r="AV20" s="22"/>
      <c r="AW20" s="24"/>
      <c r="AX20" s="3"/>
      <c r="AY20" s="3"/>
      <c r="AZ20" s="22"/>
      <c r="BA20" s="22"/>
      <c r="BB20" s="22"/>
      <c r="BC20" s="22"/>
      <c r="BD20" s="22"/>
      <c r="BE20" s="22"/>
      <c r="BF20" s="22"/>
      <c r="BG20" s="22"/>
      <c r="BH20" s="22"/>
      <c r="BI20" s="24"/>
      <c r="BJ20" s="22"/>
      <c r="BK20" s="22"/>
      <c r="BL20" s="22"/>
      <c r="BM20" s="3"/>
      <c r="BN20" s="3"/>
      <c r="BO20" s="3"/>
      <c r="BP20" s="3"/>
    </row>
    <row r="21" spans="1:68" x14ac:dyDescent="0.35">
      <c r="A21" s="22"/>
      <c r="B21" s="142"/>
      <c r="C21" s="132">
        <v>37135</v>
      </c>
      <c r="D21" s="129">
        <v>71.400000000000006</v>
      </c>
      <c r="E21" s="129">
        <v>92.3</v>
      </c>
      <c r="F21" s="129">
        <v>74.099999999999994</v>
      </c>
      <c r="G21" s="129">
        <v>67.400000000000006</v>
      </c>
      <c r="H21" s="129">
        <v>66.2</v>
      </c>
      <c r="I21" s="144"/>
      <c r="J21" s="129"/>
      <c r="K21" s="146">
        <v>2009</v>
      </c>
      <c r="L21" s="28">
        <f t="shared" si="52"/>
        <v>1.0712652102802152</v>
      </c>
      <c r="M21" s="28">
        <f t="shared" si="52"/>
        <v>0.98541114058355439</v>
      </c>
      <c r="N21" s="28">
        <f t="shared" si="52"/>
        <v>0.9907998977766419</v>
      </c>
      <c r="O21" s="28">
        <f t="shared" si="52"/>
        <v>1.0265582655826557</v>
      </c>
      <c r="P21" s="28">
        <f t="shared" si="52"/>
        <v>1.0304693933571232</v>
      </c>
      <c r="Q21" s="28">
        <f t="shared" si="52"/>
        <v>1.047347404449515</v>
      </c>
      <c r="R21" s="22"/>
      <c r="S21" s="24" t="s">
        <v>30</v>
      </c>
      <c r="T21" s="28">
        <f t="shared" si="53"/>
        <v>1.0644706046739092</v>
      </c>
      <c r="U21" s="28">
        <f t="shared" si="53"/>
        <v>1.0457552370452041</v>
      </c>
      <c r="V21" s="28">
        <f t="shared" si="53"/>
        <v>1.0035888233786208</v>
      </c>
      <c r="W21" s="28">
        <f t="shared" si="53"/>
        <v>1.0360110803324101</v>
      </c>
      <c r="X21" s="28">
        <f t="shared" si="53"/>
        <v>1.0435754189944133</v>
      </c>
      <c r="Y21" s="28">
        <f t="shared" si="53"/>
        <v>1.0426705370101597</v>
      </c>
      <c r="Z21" s="22"/>
      <c r="AA21" s="22" t="s">
        <v>95</v>
      </c>
      <c r="AB21" s="28">
        <f t="shared" si="54"/>
        <v>1.0555665135675842</v>
      </c>
      <c r="AC21" s="28">
        <f t="shared" si="54"/>
        <v>1.0644618834080717</v>
      </c>
      <c r="AD21" s="28">
        <f t="shared" si="54"/>
        <v>1.0025595085743535</v>
      </c>
      <c r="AE21" s="28">
        <f t="shared" si="54"/>
        <v>1.04003359462486</v>
      </c>
      <c r="AF21" s="28">
        <f t="shared" si="54"/>
        <v>1.0371203599550054</v>
      </c>
      <c r="AG21" s="28">
        <f t="shared" si="54"/>
        <v>1.0398359695371999</v>
      </c>
      <c r="AH21" s="22"/>
      <c r="AI21" s="3"/>
      <c r="AJ21" s="24"/>
      <c r="AK21" s="27"/>
      <c r="AL21" s="27"/>
      <c r="AM21" s="27"/>
      <c r="AN21" s="27"/>
      <c r="AO21" s="27"/>
      <c r="AP21" s="27"/>
      <c r="AQ21" s="22"/>
      <c r="AR21" s="24"/>
      <c r="AS21" s="28"/>
      <c r="AT21" s="28"/>
      <c r="AU21" s="28"/>
      <c r="AV21" s="28"/>
      <c r="AW21" s="24"/>
      <c r="AX21" s="24"/>
      <c r="AY21" s="28"/>
      <c r="AZ21" s="22"/>
      <c r="BA21" s="22"/>
      <c r="BB21" s="22"/>
      <c r="BC21" s="22"/>
      <c r="BD21" s="22"/>
      <c r="BE21" s="22"/>
      <c r="BF21" s="22"/>
      <c r="BG21" s="22"/>
      <c r="BH21" s="22"/>
      <c r="BI21" s="24"/>
      <c r="BJ21" s="22"/>
      <c r="BK21" s="22"/>
      <c r="BL21" s="22"/>
      <c r="BM21" s="3"/>
      <c r="BN21" s="3"/>
      <c r="BO21" s="3"/>
      <c r="BP21" s="3"/>
    </row>
    <row r="22" spans="1:68" x14ac:dyDescent="0.35">
      <c r="A22" s="22"/>
      <c r="B22" s="142"/>
      <c r="C22" s="132">
        <v>37226</v>
      </c>
      <c r="D22" s="129">
        <v>71.5</v>
      </c>
      <c r="E22" s="129">
        <v>92.6</v>
      </c>
      <c r="F22" s="129">
        <v>74.400000000000006</v>
      </c>
      <c r="G22" s="129">
        <v>67.8</v>
      </c>
      <c r="H22" s="129">
        <v>67.5</v>
      </c>
      <c r="I22" s="144"/>
      <c r="J22" s="129"/>
      <c r="K22" s="146">
        <v>2010</v>
      </c>
      <c r="L22" s="28">
        <f t="shared" si="52"/>
        <v>1.0907052175455494</v>
      </c>
      <c r="M22" s="28">
        <f t="shared" si="52"/>
        <v>1.0169582772543742</v>
      </c>
      <c r="N22" s="28">
        <f t="shared" si="52"/>
        <v>1.0136703636832602</v>
      </c>
      <c r="O22" s="28">
        <f t="shared" si="52"/>
        <v>1.0087117212249208</v>
      </c>
      <c r="P22" s="28">
        <f t="shared" si="52"/>
        <v>1.0167820990942993</v>
      </c>
      <c r="Q22" s="28">
        <f t="shared" si="52"/>
        <v>1.0400326797385622</v>
      </c>
      <c r="R22" s="22"/>
      <c r="S22" s="24" t="s">
        <v>31</v>
      </c>
      <c r="T22" s="28">
        <f t="shared" si="53"/>
        <v>1.0835110886501318</v>
      </c>
      <c r="U22" s="28">
        <f t="shared" si="53"/>
        <v>0.97996837111228263</v>
      </c>
      <c r="V22" s="28">
        <f t="shared" si="53"/>
        <v>0.99335887611749674</v>
      </c>
      <c r="W22" s="28">
        <f t="shared" si="53"/>
        <v>1.0189839572192512</v>
      </c>
      <c r="X22" s="28">
        <f t="shared" si="53"/>
        <v>1.0077623126338331</v>
      </c>
      <c r="Y22" s="28">
        <f t="shared" si="53"/>
        <v>1.040367483296214</v>
      </c>
      <c r="Z22" s="22"/>
      <c r="AA22" s="22" t="s">
        <v>96</v>
      </c>
      <c r="AB22" s="28">
        <f t="shared" si="54"/>
        <v>1.0775473158751767</v>
      </c>
      <c r="AC22" s="28">
        <f t="shared" si="54"/>
        <v>0.976303317535545</v>
      </c>
      <c r="AD22" s="28">
        <f t="shared" si="54"/>
        <v>0.98672453408220584</v>
      </c>
      <c r="AE22" s="28">
        <f t="shared" si="54"/>
        <v>1.0226110363391654</v>
      </c>
      <c r="AF22" s="28">
        <f t="shared" si="54"/>
        <v>1.0184381778741867</v>
      </c>
      <c r="AG22" s="28">
        <f t="shared" si="54"/>
        <v>1.0430985915492959</v>
      </c>
      <c r="AH22" s="22"/>
      <c r="AI22" s="3"/>
      <c r="AJ22" s="24"/>
      <c r="AK22" s="27"/>
      <c r="AL22" s="27"/>
      <c r="AM22" s="27"/>
      <c r="AN22" s="27"/>
      <c r="AO22" s="27"/>
      <c r="AP22" s="27"/>
      <c r="AQ22" s="22"/>
      <c r="AR22" s="24"/>
      <c r="AS22" s="28"/>
      <c r="AT22" s="28"/>
      <c r="AU22" s="28"/>
      <c r="AV22" s="28"/>
      <c r="AW22" s="24"/>
      <c r="AX22" s="24"/>
      <c r="AY22" s="28"/>
      <c r="AZ22" s="22"/>
      <c r="BA22" s="22"/>
      <c r="BB22" s="22"/>
      <c r="BC22" s="22"/>
      <c r="BD22" s="22"/>
      <c r="BE22" s="22"/>
      <c r="BF22" s="22"/>
      <c r="BG22" s="22"/>
      <c r="BH22" s="22"/>
      <c r="BI22" s="24"/>
      <c r="BJ22" s="22"/>
      <c r="BK22" s="22"/>
      <c r="BL22" s="22"/>
      <c r="BM22" s="3"/>
      <c r="BN22" s="3"/>
      <c r="BO22" s="3"/>
      <c r="BP22" s="3"/>
    </row>
    <row r="23" spans="1:68" x14ac:dyDescent="0.35">
      <c r="A23" s="22"/>
      <c r="B23" s="142"/>
      <c r="C23" s="132">
        <v>37316</v>
      </c>
      <c r="D23" s="129">
        <v>71.2</v>
      </c>
      <c r="E23" s="129">
        <v>92.5</v>
      </c>
      <c r="F23" s="129">
        <v>75</v>
      </c>
      <c r="G23" s="129">
        <v>68.3</v>
      </c>
      <c r="H23" s="129">
        <v>68.400000000000006</v>
      </c>
      <c r="I23" s="144"/>
      <c r="J23" s="129"/>
      <c r="K23" s="146">
        <v>2011</v>
      </c>
      <c r="L23" s="28">
        <f t="shared" si="52"/>
        <v>1.0466689899517916</v>
      </c>
      <c r="M23" s="28">
        <f t="shared" si="52"/>
        <v>1.0492323980942297</v>
      </c>
      <c r="N23" s="28">
        <f t="shared" si="52"/>
        <v>1.0122137404580154</v>
      </c>
      <c r="O23" s="28">
        <f t="shared" si="52"/>
        <v>1.0282648521329496</v>
      </c>
      <c r="P23" s="28">
        <f t="shared" si="52"/>
        <v>1.03248624574273</v>
      </c>
      <c r="Q23" s="28">
        <f t="shared" si="52"/>
        <v>1.0295888976171772</v>
      </c>
      <c r="R23" s="22"/>
      <c r="S23" s="24" t="s">
        <v>32</v>
      </c>
      <c r="T23" s="28">
        <f t="shared" si="53"/>
        <v>1.0762870486470768</v>
      </c>
      <c r="U23" s="28">
        <f t="shared" si="53"/>
        <v>1.0424959655728887</v>
      </c>
      <c r="V23" s="28">
        <f t="shared" si="53"/>
        <v>1.0149138596040113</v>
      </c>
      <c r="W23" s="28">
        <f t="shared" si="53"/>
        <v>1.0112831277879821</v>
      </c>
      <c r="X23" s="28">
        <f t="shared" si="53"/>
        <v>1.0286852589641433</v>
      </c>
      <c r="Y23" s="28">
        <f t="shared" si="53"/>
        <v>1.0382659887610381</v>
      </c>
      <c r="Z23" s="22"/>
      <c r="AA23" s="22" t="s">
        <v>97</v>
      </c>
      <c r="AB23" s="28">
        <f t="shared" si="54"/>
        <v>1.0850344349204777</v>
      </c>
      <c r="AC23" s="28">
        <f t="shared" si="54"/>
        <v>1.0304746494066883</v>
      </c>
      <c r="AD23" s="28">
        <f t="shared" si="54"/>
        <v>1.0219922380336353</v>
      </c>
      <c r="AE23" s="28">
        <f t="shared" si="54"/>
        <v>1.0100026322716504</v>
      </c>
      <c r="AF23" s="28">
        <f t="shared" si="54"/>
        <v>1.0244941427050054</v>
      </c>
      <c r="AG23" s="28">
        <f t="shared" si="54"/>
        <v>1.0413178503915743</v>
      </c>
      <c r="AH23" s="22"/>
      <c r="AI23" s="3"/>
      <c r="AJ23" s="24"/>
      <c r="AK23" s="27"/>
      <c r="AL23" s="27"/>
      <c r="AM23" s="27"/>
      <c r="AN23" s="27"/>
      <c r="AO23" s="27"/>
      <c r="AP23" s="27"/>
      <c r="AQ23" s="22"/>
      <c r="AR23" s="24"/>
      <c r="AS23" s="28"/>
      <c r="AT23" s="28"/>
      <c r="AU23" s="28"/>
      <c r="AV23" s="28"/>
      <c r="AW23" s="24"/>
      <c r="AX23" s="24"/>
      <c r="AY23" s="28"/>
      <c r="AZ23" s="22"/>
      <c r="BA23" s="22"/>
      <c r="BB23" s="22"/>
      <c r="BC23" s="22"/>
      <c r="BD23" s="22"/>
      <c r="BE23" s="22"/>
      <c r="BF23" s="22"/>
      <c r="BG23" s="22"/>
      <c r="BH23" s="22"/>
      <c r="BI23" s="24"/>
      <c r="BJ23" s="22"/>
      <c r="BK23" s="22"/>
      <c r="BL23" s="22"/>
      <c r="BM23" s="3"/>
      <c r="BN23" s="3"/>
      <c r="BO23" s="3"/>
      <c r="BP23" s="3"/>
    </row>
    <row r="24" spans="1:68" x14ac:dyDescent="0.35">
      <c r="A24" s="22"/>
      <c r="B24" s="142"/>
      <c r="C24" s="132">
        <v>37408</v>
      </c>
      <c r="D24" s="129">
        <v>71.5</v>
      </c>
      <c r="E24" s="129">
        <v>91.6</v>
      </c>
      <c r="F24" s="129">
        <v>75.2</v>
      </c>
      <c r="G24" s="129">
        <v>69.2</v>
      </c>
      <c r="H24" s="129">
        <v>68.5</v>
      </c>
      <c r="I24" s="144"/>
      <c r="J24" s="129"/>
      <c r="K24" s="146">
        <v>2012</v>
      </c>
      <c r="L24" s="28">
        <f t="shared" si="52"/>
        <v>1.0450264975999559</v>
      </c>
      <c r="M24" s="28">
        <f t="shared" si="52"/>
        <v>1.0184157416750756</v>
      </c>
      <c r="N24" s="28">
        <f t="shared" si="52"/>
        <v>1.0047762694821518</v>
      </c>
      <c r="O24" s="28">
        <f t="shared" si="52"/>
        <v>1.0231611096971238</v>
      </c>
      <c r="P24" s="28">
        <f t="shared" si="52"/>
        <v>1.0350164932758181</v>
      </c>
      <c r="Q24" s="28">
        <f t="shared" si="52"/>
        <v>1.0427263479145474</v>
      </c>
      <c r="R24" s="22"/>
      <c r="S24" s="24" t="s">
        <v>33</v>
      </c>
      <c r="T24" s="28">
        <f t="shared" si="53"/>
        <v>1.0247128280457674</v>
      </c>
      <c r="U24" s="28">
        <f t="shared" si="53"/>
        <v>1.0319917440660473</v>
      </c>
      <c r="V24" s="28">
        <f t="shared" si="53"/>
        <v>1.0131745629592095</v>
      </c>
      <c r="W24" s="28">
        <f t="shared" si="53"/>
        <v>1.0378827192527245</v>
      </c>
      <c r="X24" s="28">
        <f t="shared" si="53"/>
        <v>1.0327911179963853</v>
      </c>
      <c r="Y24" s="28">
        <f t="shared" si="53"/>
        <v>1.0309278350515463</v>
      </c>
      <c r="Z24" s="22"/>
      <c r="AA24" s="22" t="s">
        <v>98</v>
      </c>
      <c r="AB24" s="28">
        <f t="shared" si="54"/>
        <v>1.0314965124376405</v>
      </c>
      <c r="AC24" s="28">
        <f t="shared" si="54"/>
        <v>1.0439675477623658</v>
      </c>
      <c r="AD24" s="28">
        <f t="shared" si="54"/>
        <v>1.0106329113924051</v>
      </c>
      <c r="AE24" s="28">
        <f t="shared" si="54"/>
        <v>1.033880635913474</v>
      </c>
      <c r="AF24" s="28">
        <f t="shared" si="54"/>
        <v>1.0322245322245323</v>
      </c>
      <c r="AG24" s="28">
        <f t="shared" si="54"/>
        <v>1.0256742738589211</v>
      </c>
      <c r="AH24" s="22"/>
      <c r="AI24" s="3"/>
      <c r="AJ24" s="24"/>
      <c r="AK24" s="27"/>
      <c r="AL24" s="27"/>
      <c r="AM24" s="27"/>
      <c r="AN24" s="27"/>
      <c r="AO24" s="27"/>
      <c r="AP24" s="27"/>
      <c r="AQ24" s="22"/>
      <c r="AR24" s="24"/>
      <c r="AS24" s="28"/>
      <c r="AT24" s="28"/>
      <c r="AU24" s="28"/>
      <c r="AV24" s="28"/>
      <c r="AW24" s="24"/>
      <c r="AX24" s="24"/>
      <c r="AY24" s="28"/>
      <c r="AZ24" s="22"/>
      <c r="BA24" s="22"/>
      <c r="BB24" s="22"/>
      <c r="BC24" s="22"/>
      <c r="BD24" s="22"/>
      <c r="BE24" s="22"/>
      <c r="BF24" s="22"/>
      <c r="BG24" s="22"/>
      <c r="BH24" s="22"/>
      <c r="BI24" s="24"/>
      <c r="BJ24" s="22"/>
      <c r="BK24" s="22"/>
      <c r="BL24" s="22"/>
      <c r="BM24" s="3"/>
      <c r="BN24" s="3"/>
      <c r="BO24" s="3"/>
      <c r="BP24" s="3"/>
    </row>
    <row r="25" spans="1:68" x14ac:dyDescent="0.35">
      <c r="A25" s="22"/>
      <c r="B25" s="142"/>
      <c r="C25" s="132">
        <v>37500</v>
      </c>
      <c r="D25" s="129">
        <v>71.5</v>
      </c>
      <c r="E25" s="129">
        <v>91.8</v>
      </c>
      <c r="F25" s="129">
        <v>75.900000000000006</v>
      </c>
      <c r="G25" s="129">
        <v>70.400000000000006</v>
      </c>
      <c r="H25" s="129">
        <v>69.099999999999994</v>
      </c>
      <c r="I25" s="144"/>
      <c r="J25" s="129"/>
      <c r="K25" s="146">
        <v>2013</v>
      </c>
      <c r="L25" s="28">
        <f t="shared" si="52"/>
        <v>1.0351053266000771</v>
      </c>
      <c r="M25" s="28">
        <f t="shared" si="52"/>
        <v>1.015110230369086</v>
      </c>
      <c r="N25" s="28">
        <f t="shared" si="52"/>
        <v>1.0350262697022767</v>
      </c>
      <c r="O25" s="28">
        <f t="shared" si="52"/>
        <v>1.0077114427860696</v>
      </c>
      <c r="P25" s="28">
        <f t="shared" si="52"/>
        <v>1.0392253003187055</v>
      </c>
      <c r="Q25" s="28">
        <f t="shared" si="52"/>
        <v>1.0351219512195122</v>
      </c>
      <c r="R25" s="22"/>
      <c r="S25" s="24" t="s">
        <v>34</v>
      </c>
      <c r="T25" s="28">
        <f t="shared" si="53"/>
        <v>1.0660507930928425</v>
      </c>
      <c r="U25" s="28">
        <f t="shared" si="53"/>
        <v>1.0165</v>
      </c>
      <c r="V25" s="28">
        <f t="shared" si="53"/>
        <v>1.01600400100025</v>
      </c>
      <c r="W25" s="28">
        <f t="shared" si="53"/>
        <v>1.0089999999999999</v>
      </c>
      <c r="X25" s="28">
        <f t="shared" si="53"/>
        <v>1.0422499999999999</v>
      </c>
      <c r="Y25" s="28">
        <f t="shared" si="53"/>
        <v>1.04725</v>
      </c>
      <c r="Z25" s="22"/>
      <c r="AA25" s="22" t="s">
        <v>99</v>
      </c>
      <c r="AB25" s="28">
        <f t="shared" si="54"/>
        <v>1.060969941121785</v>
      </c>
      <c r="AC25" s="28">
        <f t="shared" si="54"/>
        <v>1.0162948107295062</v>
      </c>
      <c r="AD25" s="28">
        <f t="shared" si="54"/>
        <v>1.0075150300601203</v>
      </c>
      <c r="AE25" s="28">
        <f t="shared" si="54"/>
        <v>1.0151247794303</v>
      </c>
      <c r="AF25" s="28">
        <f t="shared" si="54"/>
        <v>1.0370090634441089</v>
      </c>
      <c r="AG25" s="28">
        <f t="shared" si="54"/>
        <v>1.0493046776232617</v>
      </c>
      <c r="AH25" s="22"/>
      <c r="AI25" s="3"/>
      <c r="AJ25" s="24"/>
      <c r="AK25" s="27"/>
      <c r="AL25" s="27"/>
      <c r="AM25" s="27"/>
      <c r="AN25" s="27"/>
      <c r="AO25" s="27"/>
      <c r="AP25" s="27"/>
      <c r="AQ25" s="22"/>
      <c r="AR25" s="24"/>
      <c r="AS25" s="28"/>
      <c r="AT25" s="28"/>
      <c r="AU25" s="28"/>
      <c r="AV25" s="28"/>
      <c r="AW25" s="24"/>
      <c r="AX25" s="24"/>
      <c r="AY25" s="28"/>
      <c r="AZ25" s="22"/>
      <c r="BA25" s="22"/>
      <c r="BB25" s="22"/>
      <c r="BC25" s="22"/>
      <c r="BD25" s="22"/>
      <c r="BE25" s="22"/>
      <c r="BF25" s="22"/>
      <c r="BG25" s="22"/>
      <c r="BH25" s="22"/>
      <c r="BI25" s="24"/>
      <c r="BJ25" s="22"/>
      <c r="BK25" s="22"/>
      <c r="BL25" s="22"/>
      <c r="BM25" s="3"/>
      <c r="BN25" s="3"/>
      <c r="BO25" s="3"/>
      <c r="BP25" s="3"/>
    </row>
    <row r="26" spans="1:68" x14ac:dyDescent="0.35">
      <c r="A26" s="22"/>
      <c r="B26" s="142"/>
      <c r="C26" s="132">
        <v>37591</v>
      </c>
      <c r="D26" s="129">
        <v>72.8</v>
      </c>
      <c r="E26" s="129">
        <v>91.9</v>
      </c>
      <c r="F26" s="129">
        <v>76.5</v>
      </c>
      <c r="G26" s="129">
        <v>70.7</v>
      </c>
      <c r="H26" s="129">
        <v>69.3</v>
      </c>
      <c r="I26" s="144"/>
      <c r="J26" s="129"/>
      <c r="K26" s="24" t="s">
        <v>144</v>
      </c>
      <c r="L26" s="28">
        <f t="shared" si="52"/>
        <v>1.0119828563167199</v>
      </c>
      <c r="M26" s="28">
        <f t="shared" si="52"/>
        <v>1.0156173743289409</v>
      </c>
      <c r="N26" s="28">
        <f t="shared" si="52"/>
        <v>1.009185400048344</v>
      </c>
      <c r="O26" s="28">
        <f t="shared" si="52"/>
        <v>1.0303628733646013</v>
      </c>
      <c r="P26" s="28">
        <f t="shared" si="52"/>
        <v>1.028072658645907</v>
      </c>
      <c r="Q26" s="28">
        <f t="shared" si="52"/>
        <v>1.0332233741753063</v>
      </c>
      <c r="R26" s="22"/>
      <c r="S26" s="24" t="s">
        <v>87</v>
      </c>
      <c r="T26" s="28">
        <f t="shared" si="53"/>
        <v>1.0141938608331871</v>
      </c>
      <c r="U26" s="28">
        <f t="shared" si="53"/>
        <v>1.0194294146581406</v>
      </c>
      <c r="V26" s="28">
        <f t="shared" si="53"/>
        <v>1.0206743785380261</v>
      </c>
      <c r="W26" s="28">
        <f t="shared" si="53"/>
        <v>1.0113974231912788</v>
      </c>
      <c r="X26" s="28">
        <f t="shared" si="53"/>
        <v>1.0319021348045094</v>
      </c>
      <c r="Y26" s="28">
        <f t="shared" si="53"/>
        <v>1.0307949391262832</v>
      </c>
      <c r="Z26" s="22"/>
      <c r="AA26" s="22" t="s">
        <v>145</v>
      </c>
      <c r="AB26" s="28">
        <f t="shared" si="54"/>
        <v>1.0223543524748344</v>
      </c>
      <c r="AC26" s="28">
        <f t="shared" si="54"/>
        <v>1.0167735569807597</v>
      </c>
      <c r="AD26" s="28">
        <f t="shared" si="54"/>
        <v>1.0318249627051219</v>
      </c>
      <c r="AE26" s="28">
        <f t="shared" si="54"/>
        <v>1.0094363049416439</v>
      </c>
      <c r="AF26" s="28">
        <f t="shared" si="54"/>
        <v>1.0373877154649187</v>
      </c>
      <c r="AG26" s="28">
        <f t="shared" si="54"/>
        <v>1.0313253012048194</v>
      </c>
      <c r="AH26" s="22"/>
      <c r="AI26" s="3"/>
      <c r="AJ26" s="24"/>
      <c r="AK26" s="27"/>
      <c r="AL26" s="27"/>
      <c r="AM26" s="27"/>
      <c r="AN26" s="27"/>
      <c r="AO26" s="27"/>
      <c r="AP26" s="27"/>
      <c r="AQ26" s="22"/>
      <c r="AR26" s="24"/>
      <c r="AS26" s="28"/>
      <c r="AT26" s="28"/>
      <c r="AU26" s="28"/>
      <c r="AV26" s="28"/>
      <c r="AW26" s="24"/>
      <c r="AX26" s="24"/>
      <c r="AY26" s="28"/>
      <c r="AZ26" s="22"/>
      <c r="BA26" s="22"/>
      <c r="BB26" s="22"/>
      <c r="BC26" s="22"/>
      <c r="BD26" s="22"/>
      <c r="BE26" s="22"/>
      <c r="BF26" s="22"/>
      <c r="BG26" s="22"/>
      <c r="BH26" s="22"/>
      <c r="BI26" s="24"/>
      <c r="BJ26" s="22"/>
      <c r="BK26" s="22"/>
      <c r="BL26" s="22"/>
      <c r="BM26" s="3"/>
      <c r="BN26" s="3"/>
      <c r="BO26" s="3"/>
      <c r="BP26" s="3"/>
    </row>
    <row r="27" spans="1:68" x14ac:dyDescent="0.35">
      <c r="A27" s="22"/>
      <c r="B27" s="142"/>
      <c r="C27" s="132">
        <v>37681</v>
      </c>
      <c r="D27" s="129">
        <v>73.8</v>
      </c>
      <c r="E27" s="129">
        <v>92.9</v>
      </c>
      <c r="F27" s="129">
        <v>77</v>
      </c>
      <c r="G27" s="129">
        <v>71</v>
      </c>
      <c r="H27" s="129">
        <v>70.900000000000006</v>
      </c>
      <c r="I27" s="144"/>
      <c r="J27" s="129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22"/>
      <c r="AA27" s="3"/>
      <c r="AB27" s="3"/>
      <c r="AC27" s="3"/>
      <c r="AD27" s="3"/>
      <c r="AE27" s="3"/>
      <c r="AF27" s="3"/>
      <c r="AG27" s="3"/>
      <c r="AH27" s="22"/>
      <c r="AI27" s="3"/>
      <c r="AJ27" s="24"/>
      <c r="AK27" s="27"/>
      <c r="AL27" s="27"/>
      <c r="AM27" s="27"/>
      <c r="AN27" s="27"/>
      <c r="AO27" s="27"/>
      <c r="AP27" s="27"/>
      <c r="AQ27" s="22"/>
      <c r="AR27" s="24"/>
      <c r="AS27" s="28"/>
      <c r="AT27" s="28"/>
      <c r="AU27" s="28"/>
      <c r="AV27" s="28"/>
      <c r="AW27" s="24"/>
      <c r="AX27" s="24"/>
      <c r="AY27" s="28"/>
      <c r="AZ27" s="22"/>
      <c r="BA27" s="22"/>
      <c r="BB27" s="22"/>
      <c r="BC27" s="22"/>
      <c r="BD27" s="22"/>
      <c r="BE27" s="22"/>
      <c r="BF27" s="22"/>
      <c r="BG27" s="22"/>
      <c r="BH27" s="22"/>
      <c r="BI27" s="24"/>
      <c r="BJ27" s="22"/>
      <c r="BK27" s="22"/>
      <c r="BL27" s="22"/>
      <c r="BM27" s="3"/>
      <c r="BN27" s="3"/>
      <c r="BO27" s="3"/>
      <c r="BP27" s="3"/>
    </row>
    <row r="28" spans="1:68" x14ac:dyDescent="0.35">
      <c r="A28" s="22"/>
      <c r="B28" s="142"/>
      <c r="C28" s="132">
        <v>37773</v>
      </c>
      <c r="D28" s="129">
        <v>73.3</v>
      </c>
      <c r="E28" s="129">
        <v>93.1</v>
      </c>
      <c r="F28" s="129">
        <v>77.599999999999994</v>
      </c>
      <c r="G28" s="129">
        <v>71.400000000000006</v>
      </c>
      <c r="H28" s="129">
        <v>71.2</v>
      </c>
      <c r="I28" s="144"/>
      <c r="J28" s="129"/>
      <c r="K28" s="24"/>
      <c r="L28" s="23" t="s">
        <v>65</v>
      </c>
      <c r="M28" s="22"/>
      <c r="N28" s="22"/>
      <c r="O28" s="22"/>
      <c r="P28" s="22"/>
      <c r="Q28" s="22"/>
      <c r="R28" s="22"/>
      <c r="S28" s="24"/>
      <c r="T28" s="23" t="s">
        <v>65</v>
      </c>
      <c r="U28" s="22"/>
      <c r="V28" s="22"/>
      <c r="W28" s="22"/>
      <c r="X28" s="22"/>
      <c r="Y28" s="22"/>
      <c r="Z28" s="22"/>
      <c r="AA28" s="22"/>
      <c r="AB28" s="23" t="s">
        <v>65</v>
      </c>
      <c r="AC28" s="22"/>
      <c r="AD28" s="22"/>
      <c r="AE28" s="22"/>
      <c r="AF28" s="22"/>
      <c r="AG28" s="22"/>
      <c r="AH28" s="22"/>
      <c r="AI28" s="3"/>
      <c r="AJ28" s="24"/>
      <c r="AK28" s="23"/>
      <c r="AL28" s="22"/>
      <c r="AM28" s="22"/>
      <c r="AN28" s="22"/>
      <c r="AO28" s="22"/>
      <c r="AP28" s="22"/>
      <c r="AQ28" s="22"/>
      <c r="AR28" s="24"/>
      <c r="AS28" s="28"/>
      <c r="AT28" s="28"/>
      <c r="AU28" s="28"/>
      <c r="AV28" s="28"/>
      <c r="AW28" s="24"/>
      <c r="AX28" s="24"/>
      <c r="AY28" s="28"/>
      <c r="AZ28" s="22"/>
      <c r="BA28" s="22"/>
      <c r="BB28" s="22"/>
      <c r="BC28" s="22"/>
      <c r="BD28" s="22"/>
      <c r="BE28" s="22"/>
      <c r="BF28" s="22"/>
      <c r="BG28" s="22"/>
      <c r="BH28" s="22"/>
      <c r="BI28" s="24"/>
      <c r="BJ28" s="22"/>
      <c r="BK28" s="22"/>
      <c r="BL28" s="22"/>
      <c r="BM28" s="3"/>
      <c r="BN28" s="3"/>
      <c r="BO28" s="3"/>
      <c r="BP28" s="3"/>
    </row>
    <row r="29" spans="1:68" x14ac:dyDescent="0.35">
      <c r="A29" s="22"/>
      <c r="B29" s="142"/>
      <c r="C29" s="132">
        <v>37865</v>
      </c>
      <c r="D29" s="129">
        <v>73.400000000000006</v>
      </c>
      <c r="E29" s="129">
        <v>93.4</v>
      </c>
      <c r="F29" s="129">
        <v>78.099999999999994</v>
      </c>
      <c r="G29" s="129">
        <v>73.2</v>
      </c>
      <c r="H29" s="129">
        <v>71</v>
      </c>
      <c r="I29" s="144"/>
      <c r="J29" s="129"/>
      <c r="K29" s="24"/>
      <c r="L29" s="150" t="s">
        <v>35</v>
      </c>
      <c r="M29" s="150" t="s">
        <v>63</v>
      </c>
      <c r="N29" s="150" t="s">
        <v>36</v>
      </c>
      <c r="O29" s="150" t="s">
        <v>37</v>
      </c>
      <c r="P29" s="150" t="s">
        <v>38</v>
      </c>
      <c r="Q29" s="150" t="s">
        <v>39</v>
      </c>
      <c r="R29" s="22"/>
      <c r="S29" s="24"/>
      <c r="T29" s="140" t="s">
        <v>35</v>
      </c>
      <c r="U29" s="140" t="s">
        <v>63</v>
      </c>
      <c r="V29" s="140" t="s">
        <v>36</v>
      </c>
      <c r="W29" s="140" t="s">
        <v>37</v>
      </c>
      <c r="X29" s="140" t="s">
        <v>38</v>
      </c>
      <c r="Y29" s="140" t="s">
        <v>39</v>
      </c>
      <c r="Z29" s="22"/>
      <c r="AA29" s="22"/>
      <c r="AB29" s="26" t="s">
        <v>35</v>
      </c>
      <c r="AC29" s="26" t="s">
        <v>63</v>
      </c>
      <c r="AD29" s="26" t="s">
        <v>36</v>
      </c>
      <c r="AE29" s="26" t="s">
        <v>37</v>
      </c>
      <c r="AF29" s="26" t="s">
        <v>38</v>
      </c>
      <c r="AG29" s="26" t="s">
        <v>39</v>
      </c>
      <c r="AH29" s="22"/>
      <c r="AI29" s="3"/>
      <c r="AJ29" s="24"/>
      <c r="AK29" s="26"/>
      <c r="AL29" s="26"/>
      <c r="AM29" s="26"/>
      <c r="AN29" s="26"/>
      <c r="AO29" s="26"/>
      <c r="AP29" s="26"/>
      <c r="AQ29" s="22"/>
      <c r="AR29" s="24"/>
      <c r="AS29" s="22"/>
      <c r="AT29" s="22"/>
      <c r="AU29" s="22"/>
      <c r="AV29" s="22"/>
      <c r="AW29" s="24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4"/>
      <c r="BJ29" s="22"/>
      <c r="BK29" s="22"/>
      <c r="BL29" s="22"/>
      <c r="BM29" s="3"/>
      <c r="BN29" s="3"/>
      <c r="BO29" s="3"/>
      <c r="BP29" s="3"/>
    </row>
    <row r="30" spans="1:68" x14ac:dyDescent="0.35">
      <c r="A30" s="22"/>
      <c r="B30" s="142"/>
      <c r="C30" s="132">
        <v>37956</v>
      </c>
      <c r="D30" s="129">
        <v>73.400000000000006</v>
      </c>
      <c r="E30" s="129">
        <v>93.5</v>
      </c>
      <c r="F30" s="129">
        <v>78.5</v>
      </c>
      <c r="G30" s="129">
        <v>73.5</v>
      </c>
      <c r="H30" s="129">
        <v>71.900000000000006</v>
      </c>
      <c r="I30" s="144"/>
      <c r="J30" s="129"/>
      <c r="K30" s="146">
        <v>2006</v>
      </c>
      <c r="L30" s="28">
        <f t="shared" ref="L30:Q30" si="55">L6/L6</f>
        <v>1</v>
      </c>
      <c r="M30" s="28">
        <f t="shared" si="55"/>
        <v>1</v>
      </c>
      <c r="N30" s="28">
        <f t="shared" si="55"/>
        <v>1</v>
      </c>
      <c r="O30" s="28">
        <f t="shared" si="55"/>
        <v>1</v>
      </c>
      <c r="P30" s="28">
        <f t="shared" si="55"/>
        <v>1</v>
      </c>
      <c r="Q30" s="28">
        <f t="shared" si="55"/>
        <v>1</v>
      </c>
      <c r="R30" s="22"/>
      <c r="S30" s="24" t="s">
        <v>27</v>
      </c>
      <c r="T30" s="28">
        <f t="shared" ref="T30:Y30" si="56">T6/T6</f>
        <v>1</v>
      </c>
      <c r="U30" s="28">
        <f t="shared" si="56"/>
        <v>1</v>
      </c>
      <c r="V30" s="28">
        <f t="shared" si="56"/>
        <v>1</v>
      </c>
      <c r="W30" s="28">
        <f t="shared" si="56"/>
        <v>1</v>
      </c>
      <c r="X30" s="28">
        <f t="shared" si="56"/>
        <v>1</v>
      </c>
      <c r="Y30" s="28">
        <f t="shared" si="56"/>
        <v>1</v>
      </c>
      <c r="Z30" s="22"/>
      <c r="AA30" s="22" t="s">
        <v>92</v>
      </c>
      <c r="AB30" s="28">
        <f t="shared" ref="AB30:AG30" si="57">AB6/AB6</f>
        <v>1</v>
      </c>
      <c r="AC30" s="28">
        <f t="shared" si="57"/>
        <v>1</v>
      </c>
      <c r="AD30" s="28">
        <f t="shared" si="57"/>
        <v>1</v>
      </c>
      <c r="AE30" s="28">
        <f t="shared" si="57"/>
        <v>1</v>
      </c>
      <c r="AF30" s="28">
        <f t="shared" si="57"/>
        <v>1</v>
      </c>
      <c r="AG30" s="28">
        <f t="shared" si="57"/>
        <v>1</v>
      </c>
      <c r="AH30" s="22"/>
      <c r="AI30" s="3"/>
      <c r="AJ30" s="24"/>
      <c r="AK30" s="28"/>
      <c r="AL30" s="28"/>
      <c r="AM30" s="28"/>
      <c r="AN30" s="28"/>
      <c r="AO30" s="28"/>
      <c r="AP30" s="28"/>
      <c r="AQ30" s="22"/>
      <c r="AR30" s="24"/>
      <c r="AS30" s="22"/>
      <c r="AT30" s="22"/>
      <c r="AU30" s="22"/>
      <c r="AV30" s="22"/>
      <c r="AW30" s="24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4"/>
      <c r="BJ30" s="22"/>
      <c r="BK30" s="22"/>
      <c r="BL30" s="22"/>
      <c r="BM30" s="3"/>
      <c r="BN30" s="3"/>
      <c r="BO30" s="3"/>
      <c r="BP30" s="3"/>
    </row>
    <row r="31" spans="1:68" x14ac:dyDescent="0.35">
      <c r="A31" s="22"/>
      <c r="B31" s="142"/>
      <c r="C31" s="132">
        <v>38047</v>
      </c>
      <c r="D31" s="129">
        <v>73.8</v>
      </c>
      <c r="E31" s="129">
        <v>94.2</v>
      </c>
      <c r="F31" s="129">
        <v>79.3</v>
      </c>
      <c r="G31" s="129">
        <v>76.599999999999994</v>
      </c>
      <c r="H31" s="129">
        <v>73.900000000000006</v>
      </c>
      <c r="I31" s="144"/>
      <c r="J31" s="129"/>
      <c r="K31" s="146">
        <v>2007</v>
      </c>
      <c r="L31" s="28">
        <f t="shared" ref="L31:Q38" si="58">L6/L7</f>
        <v>0.96268492879046486</v>
      </c>
      <c r="M31" s="28">
        <f t="shared" si="58"/>
        <v>0.95449374288964728</v>
      </c>
      <c r="N31" s="28">
        <f t="shared" si="58"/>
        <v>1.0102301790281329</v>
      </c>
      <c r="O31" s="28">
        <f t="shared" si="58"/>
        <v>0.95589482612383381</v>
      </c>
      <c r="P31" s="28">
        <f t="shared" si="58"/>
        <v>0.95634920634920628</v>
      </c>
      <c r="Q31" s="28">
        <f t="shared" si="58"/>
        <v>0.96777054997043177</v>
      </c>
      <c r="R31" s="22"/>
      <c r="S31" s="24" t="s">
        <v>28</v>
      </c>
      <c r="T31" s="28">
        <f t="shared" ref="T31:Y38" si="59">T6/T7</f>
        <v>0.9667356220763027</v>
      </c>
      <c r="U31" s="28">
        <f t="shared" si="59"/>
        <v>0.94646494035496065</v>
      </c>
      <c r="V31" s="28">
        <f t="shared" si="59"/>
        <v>1.0045848191543556</v>
      </c>
      <c r="W31" s="28">
        <f t="shared" si="59"/>
        <v>0.95004306632213598</v>
      </c>
      <c r="X31" s="28">
        <f t="shared" si="59"/>
        <v>0.95595479571138786</v>
      </c>
      <c r="Y31" s="28">
        <f t="shared" si="59"/>
        <v>0.95064313490876462</v>
      </c>
      <c r="Z31" s="22"/>
      <c r="AA31" s="22" t="s">
        <v>93</v>
      </c>
      <c r="AB31" s="28">
        <f t="shared" ref="AB31:AG38" si="60">AB6/AB7</f>
        <v>0.97301783764106287</v>
      </c>
      <c r="AC31" s="28">
        <f t="shared" si="60"/>
        <v>0.93941176470588228</v>
      </c>
      <c r="AD31" s="28">
        <f t="shared" si="60"/>
        <v>0.99517153748411691</v>
      </c>
      <c r="AE31" s="28">
        <f t="shared" si="60"/>
        <v>0.96039603960396036</v>
      </c>
      <c r="AF31" s="28">
        <f t="shared" si="60"/>
        <v>0.95316159250585475</v>
      </c>
      <c r="AG31" s="28">
        <f t="shared" si="60"/>
        <v>0.94268476621417796</v>
      </c>
      <c r="AH31" s="22"/>
      <c r="AI31" s="3"/>
      <c r="AJ31" s="24"/>
      <c r="AK31" s="28"/>
      <c r="AL31" s="28"/>
      <c r="AM31" s="28"/>
      <c r="AN31" s="28"/>
      <c r="AO31" s="28"/>
      <c r="AP31" s="28"/>
      <c r="AQ31" s="22"/>
      <c r="AR31" s="24"/>
      <c r="AS31" s="22"/>
      <c r="AT31" s="22"/>
      <c r="AU31" s="22"/>
      <c r="AV31" s="22"/>
      <c r="AW31" s="24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4"/>
      <c r="BJ31" s="22"/>
      <c r="BK31" s="22"/>
      <c r="BL31" s="22"/>
      <c r="BM31" s="3"/>
      <c r="BN31" s="3"/>
      <c r="BO31" s="3"/>
      <c r="BP31" s="3"/>
    </row>
    <row r="32" spans="1:68" x14ac:dyDescent="0.35">
      <c r="A32" s="132">
        <v>34653</v>
      </c>
      <c r="B32" s="151">
        <v>670.8</v>
      </c>
      <c r="C32" s="132">
        <v>38139</v>
      </c>
      <c r="D32" s="129">
        <v>74.400000000000006</v>
      </c>
      <c r="E32" s="129">
        <v>95.3</v>
      </c>
      <c r="F32" s="129">
        <v>79.8</v>
      </c>
      <c r="G32" s="129">
        <v>76.5</v>
      </c>
      <c r="H32" s="129">
        <v>74.099999999999994</v>
      </c>
      <c r="I32" s="152"/>
      <c r="J32" s="151"/>
      <c r="K32" s="146">
        <v>2008</v>
      </c>
      <c r="L32" s="28">
        <f t="shared" si="58"/>
        <v>0.9582764962572361</v>
      </c>
      <c r="M32" s="28">
        <f t="shared" si="58"/>
        <v>0.93262599469496033</v>
      </c>
      <c r="N32" s="28">
        <f t="shared" si="58"/>
        <v>0.99923332481472016</v>
      </c>
      <c r="O32" s="28">
        <f t="shared" si="58"/>
        <v>0.95853658536585362</v>
      </c>
      <c r="P32" s="28">
        <f t="shared" si="58"/>
        <v>0.96843261048586315</v>
      </c>
      <c r="Q32" s="28">
        <f t="shared" si="58"/>
        <v>0.96463205932686813</v>
      </c>
      <c r="R32" s="22"/>
      <c r="S32" s="24" t="s">
        <v>29</v>
      </c>
      <c r="T32" s="28">
        <f t="shared" si="59"/>
        <v>0.96927376253187547</v>
      </c>
      <c r="U32" s="28">
        <f t="shared" si="59"/>
        <v>0.94735391400220537</v>
      </c>
      <c r="V32" s="28">
        <f t="shared" si="59"/>
        <v>1.0064086131761085</v>
      </c>
      <c r="W32" s="28">
        <f t="shared" si="59"/>
        <v>0.96481994459833798</v>
      </c>
      <c r="X32" s="28">
        <f t="shared" si="59"/>
        <v>0.96396648044692745</v>
      </c>
      <c r="Y32" s="28">
        <f t="shared" si="59"/>
        <v>0.97039187227866475</v>
      </c>
      <c r="Z32" s="22"/>
      <c r="AA32" s="22" t="s">
        <v>94</v>
      </c>
      <c r="AB32" s="28">
        <f t="shared" si="60"/>
        <v>0.96755332638282299</v>
      </c>
      <c r="AC32" s="28">
        <f t="shared" si="60"/>
        <v>0.952914798206278</v>
      </c>
      <c r="AD32" s="28">
        <f t="shared" si="60"/>
        <v>1.0071666240081902</v>
      </c>
      <c r="AE32" s="28">
        <f t="shared" si="60"/>
        <v>0.96136618141097441</v>
      </c>
      <c r="AF32" s="28">
        <f t="shared" si="60"/>
        <v>0.96062992125984248</v>
      </c>
      <c r="AG32" s="28">
        <f t="shared" si="60"/>
        <v>0.97100175746924433</v>
      </c>
      <c r="AH32" s="22"/>
      <c r="AI32" s="3"/>
      <c r="AJ32" s="24"/>
      <c r="AK32" s="28"/>
      <c r="AL32" s="28"/>
      <c r="AM32" s="28"/>
      <c r="AN32" s="28"/>
      <c r="AO32" s="28"/>
      <c r="AP32" s="28"/>
      <c r="AQ32" s="22"/>
      <c r="AR32" s="24"/>
      <c r="AS32" s="22"/>
      <c r="AT32" s="22"/>
      <c r="AU32" s="22"/>
      <c r="AV32" s="22"/>
      <c r="AW32" s="24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4"/>
      <c r="BJ32" s="22"/>
      <c r="BK32" s="22"/>
      <c r="BL32" s="22"/>
      <c r="BM32" s="3"/>
      <c r="BN32" s="3"/>
      <c r="BO32" s="3"/>
      <c r="BP32" s="3"/>
    </row>
    <row r="33" spans="1:68" x14ac:dyDescent="0.35">
      <c r="A33" s="132">
        <v>34834</v>
      </c>
      <c r="B33" s="151">
        <v>673.7</v>
      </c>
      <c r="C33" s="132">
        <v>38231</v>
      </c>
      <c r="D33" s="129">
        <v>75.8</v>
      </c>
      <c r="E33" s="129">
        <v>93.5</v>
      </c>
      <c r="F33" s="129">
        <v>80.099999999999994</v>
      </c>
      <c r="G33" s="129">
        <v>77.099999999999994</v>
      </c>
      <c r="H33" s="129">
        <v>74.8</v>
      </c>
      <c r="I33" s="152"/>
      <c r="J33" s="151"/>
      <c r="K33" s="146">
        <v>2009</v>
      </c>
      <c r="L33" s="28">
        <f t="shared" si="58"/>
        <v>0.93347566074550858</v>
      </c>
      <c r="M33" s="28">
        <f t="shared" si="58"/>
        <v>1.0148048452220726</v>
      </c>
      <c r="N33" s="28">
        <f t="shared" si="58"/>
        <v>1.0092855300490071</v>
      </c>
      <c r="O33" s="28">
        <f t="shared" si="58"/>
        <v>0.97412882787750799</v>
      </c>
      <c r="P33" s="28">
        <f t="shared" si="58"/>
        <v>0.97043153969099638</v>
      </c>
      <c r="Q33" s="28">
        <f t="shared" si="58"/>
        <v>0.95479302832244017</v>
      </c>
      <c r="R33" s="22"/>
      <c r="S33" s="24" t="s">
        <v>30</v>
      </c>
      <c r="T33" s="28">
        <f t="shared" si="59"/>
        <v>0.93943411458162429</v>
      </c>
      <c r="U33" s="28">
        <f t="shared" si="59"/>
        <v>0.95624670532419609</v>
      </c>
      <c r="V33" s="28">
        <f t="shared" si="59"/>
        <v>0.99642401021711369</v>
      </c>
      <c r="W33" s="28">
        <f t="shared" si="59"/>
        <v>0.96524064171122992</v>
      </c>
      <c r="X33" s="28">
        <f t="shared" si="59"/>
        <v>0.95824411134903653</v>
      </c>
      <c r="Y33" s="28">
        <f t="shared" si="59"/>
        <v>0.95907572383073503</v>
      </c>
      <c r="Z33" s="22"/>
      <c r="AA33" s="22" t="s">
        <v>95</v>
      </c>
      <c r="AB33" s="28">
        <f t="shared" si="60"/>
        <v>0.94735858626304692</v>
      </c>
      <c r="AC33" s="28">
        <f t="shared" si="60"/>
        <v>0.93944181147972616</v>
      </c>
      <c r="AD33" s="28">
        <f t="shared" si="60"/>
        <v>0.99744702578503974</v>
      </c>
      <c r="AE33" s="28">
        <f t="shared" si="60"/>
        <v>0.96150740242261101</v>
      </c>
      <c r="AF33" s="28">
        <f t="shared" si="60"/>
        <v>0.96420824295010865</v>
      </c>
      <c r="AG33" s="28">
        <f t="shared" si="60"/>
        <v>0.96169014084507032</v>
      </c>
      <c r="AH33" s="22"/>
      <c r="AI33" s="3"/>
      <c r="AJ33" s="24"/>
      <c r="AK33" s="28"/>
      <c r="AL33" s="28"/>
      <c r="AM33" s="28"/>
      <c r="AN33" s="28"/>
      <c r="AO33" s="28"/>
      <c r="AP33" s="28"/>
      <c r="AQ33" s="22"/>
      <c r="AR33" s="24"/>
      <c r="AS33" s="22"/>
      <c r="AT33" s="22"/>
      <c r="AU33" s="22"/>
      <c r="AV33" s="22"/>
      <c r="AW33" s="24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4"/>
      <c r="BJ33" s="22"/>
      <c r="BK33" s="22"/>
      <c r="BL33" s="22"/>
      <c r="BM33" s="3"/>
      <c r="BN33" s="3"/>
      <c r="BO33" s="3"/>
      <c r="BP33" s="3"/>
    </row>
    <row r="34" spans="1:68" x14ac:dyDescent="0.35">
      <c r="A34" s="132">
        <v>35018</v>
      </c>
      <c r="B34" s="151">
        <v>701.1</v>
      </c>
      <c r="C34" s="132">
        <v>38322</v>
      </c>
      <c r="D34" s="129">
        <v>76.900000000000006</v>
      </c>
      <c r="E34" s="129">
        <v>93.8</v>
      </c>
      <c r="F34" s="129">
        <v>80.400000000000006</v>
      </c>
      <c r="G34" s="129">
        <v>77.400000000000006</v>
      </c>
      <c r="H34" s="129">
        <v>75</v>
      </c>
      <c r="I34" s="152"/>
      <c r="J34" s="151"/>
      <c r="K34" s="146">
        <v>2010</v>
      </c>
      <c r="L34" s="28">
        <f t="shared" si="58"/>
        <v>0.91683800894464751</v>
      </c>
      <c r="M34" s="28">
        <f t="shared" si="58"/>
        <v>0.98332451032292212</v>
      </c>
      <c r="N34" s="28">
        <f t="shared" si="58"/>
        <v>0.98651399491094149</v>
      </c>
      <c r="O34" s="28">
        <f t="shared" si="58"/>
        <v>0.991363517403821</v>
      </c>
      <c r="P34" s="28">
        <f t="shared" si="58"/>
        <v>0.9834948912758712</v>
      </c>
      <c r="Q34" s="28">
        <f t="shared" si="58"/>
        <v>0.96150824823252168</v>
      </c>
      <c r="R34" s="22"/>
      <c r="S34" s="24" t="s">
        <v>31</v>
      </c>
      <c r="T34" s="28">
        <f t="shared" si="59"/>
        <v>0.92292548777311345</v>
      </c>
      <c r="U34" s="28">
        <f t="shared" si="59"/>
        <v>1.0204410973641742</v>
      </c>
      <c r="V34" s="28">
        <f t="shared" si="59"/>
        <v>1.0066855232707637</v>
      </c>
      <c r="W34" s="28">
        <f t="shared" si="59"/>
        <v>0.98136971923379701</v>
      </c>
      <c r="X34" s="28">
        <f t="shared" si="59"/>
        <v>0.99229747675962809</v>
      </c>
      <c r="Y34" s="28">
        <f t="shared" si="59"/>
        <v>0.96119882258496103</v>
      </c>
      <c r="Z34" s="22"/>
      <c r="AA34" s="22" t="s">
        <v>96</v>
      </c>
      <c r="AB34" s="28">
        <f t="shared" si="60"/>
        <v>0.92803349353416242</v>
      </c>
      <c r="AC34" s="28">
        <f t="shared" si="60"/>
        <v>1.0242718446601942</v>
      </c>
      <c r="AD34" s="28">
        <f t="shared" si="60"/>
        <v>1.0134540750323415</v>
      </c>
      <c r="AE34" s="28">
        <f t="shared" si="60"/>
        <v>0.9778889181363517</v>
      </c>
      <c r="AF34" s="28">
        <f t="shared" si="60"/>
        <v>0.98189563365282195</v>
      </c>
      <c r="AG34" s="28">
        <f t="shared" si="60"/>
        <v>0.95868214960842557</v>
      </c>
      <c r="AH34" s="22"/>
      <c r="AI34" s="3"/>
      <c r="AJ34" s="24"/>
      <c r="AK34" s="28"/>
      <c r="AL34" s="28"/>
      <c r="AM34" s="28"/>
      <c r="AN34" s="28"/>
      <c r="AO34" s="28"/>
      <c r="AP34" s="28"/>
      <c r="AQ34" s="22"/>
      <c r="AR34" s="24"/>
      <c r="AS34" s="22"/>
      <c r="AT34" s="22"/>
      <c r="AU34" s="22"/>
      <c r="AV34" s="22"/>
      <c r="AW34" s="24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4"/>
      <c r="BJ34" s="22"/>
      <c r="BK34" s="22"/>
      <c r="BL34" s="22"/>
      <c r="BM34" s="3"/>
      <c r="BN34" s="3"/>
      <c r="BO34" s="3"/>
      <c r="BP34" s="3"/>
    </row>
    <row r="35" spans="1:68" x14ac:dyDescent="0.35">
      <c r="A35" s="132">
        <v>35200</v>
      </c>
      <c r="B35" s="151">
        <v>722.3</v>
      </c>
      <c r="C35" s="132">
        <v>38412</v>
      </c>
      <c r="D35" s="129">
        <v>76.7</v>
      </c>
      <c r="E35" s="129">
        <v>94</v>
      </c>
      <c r="F35" s="129">
        <v>81.400000000000006</v>
      </c>
      <c r="G35" s="129">
        <v>77.8</v>
      </c>
      <c r="H35" s="129">
        <v>76</v>
      </c>
      <c r="I35" s="152"/>
      <c r="J35" s="151"/>
      <c r="K35" s="146">
        <v>2011</v>
      </c>
      <c r="L35" s="28">
        <f t="shared" si="58"/>
        <v>0.9554118920118756</v>
      </c>
      <c r="M35" s="28">
        <f t="shared" si="58"/>
        <v>0.95307769929364283</v>
      </c>
      <c r="N35" s="28">
        <f t="shared" si="58"/>
        <v>0.98793363499245845</v>
      </c>
      <c r="O35" s="28">
        <f t="shared" si="58"/>
        <v>0.97251208959022639</v>
      </c>
      <c r="P35" s="28">
        <f t="shared" si="58"/>
        <v>0.96853590459274286</v>
      </c>
      <c r="Q35" s="28">
        <f t="shared" si="58"/>
        <v>0.97126144455747709</v>
      </c>
      <c r="R35" s="22"/>
      <c r="S35" s="24" t="s">
        <v>32</v>
      </c>
      <c r="T35" s="28">
        <f t="shared" si="59"/>
        <v>0.92912016478970749</v>
      </c>
      <c r="U35" s="28">
        <f t="shared" si="59"/>
        <v>0.95923632610939114</v>
      </c>
      <c r="V35" s="28">
        <f t="shared" si="59"/>
        <v>0.98530529516088161</v>
      </c>
      <c r="W35" s="28">
        <f t="shared" si="59"/>
        <v>0.98884276076803324</v>
      </c>
      <c r="X35" s="28">
        <f t="shared" si="59"/>
        <v>0.97211463981409774</v>
      </c>
      <c r="Y35" s="28">
        <f t="shared" si="59"/>
        <v>0.96314432989690735</v>
      </c>
      <c r="Z35" s="22"/>
      <c r="AA35" s="22" t="s">
        <v>97</v>
      </c>
      <c r="AB35" s="28">
        <f t="shared" si="60"/>
        <v>0.92162973617817956</v>
      </c>
      <c r="AC35" s="28">
        <f t="shared" si="60"/>
        <v>0.9704265898979324</v>
      </c>
      <c r="AD35" s="28">
        <f t="shared" si="60"/>
        <v>0.97848101265822784</v>
      </c>
      <c r="AE35" s="28">
        <f t="shared" si="60"/>
        <v>0.99009642950221521</v>
      </c>
      <c r="AF35" s="28">
        <f t="shared" si="60"/>
        <v>0.97609147609147617</v>
      </c>
      <c r="AG35" s="28">
        <f t="shared" si="60"/>
        <v>0.9603215767634854</v>
      </c>
      <c r="AH35" s="22"/>
      <c r="AI35" s="3"/>
      <c r="AJ35" s="24"/>
      <c r="AK35" s="28"/>
      <c r="AL35" s="28"/>
      <c r="AM35" s="28"/>
      <c r="AN35" s="28"/>
      <c r="AO35" s="28"/>
      <c r="AP35" s="28"/>
      <c r="AQ35" s="22"/>
      <c r="AR35" s="24"/>
      <c r="AS35" s="22"/>
      <c r="AT35" s="22"/>
      <c r="AU35" s="22"/>
      <c r="AV35" s="22"/>
      <c r="AW35" s="24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4"/>
      <c r="BJ35" s="22"/>
      <c r="BK35" s="22"/>
      <c r="BL35" s="22"/>
      <c r="BM35" s="3"/>
      <c r="BN35" s="3"/>
      <c r="BO35" s="3"/>
      <c r="BP35" s="3"/>
    </row>
    <row r="36" spans="1:68" x14ac:dyDescent="0.35">
      <c r="A36" s="132">
        <v>35384</v>
      </c>
      <c r="B36" s="151">
        <v>747.2</v>
      </c>
      <c r="C36" s="132">
        <v>38504</v>
      </c>
      <c r="D36" s="129">
        <v>77.8</v>
      </c>
      <c r="E36" s="129">
        <v>96.1</v>
      </c>
      <c r="F36" s="129">
        <v>81.8</v>
      </c>
      <c r="G36" s="129">
        <v>78.7</v>
      </c>
      <c r="H36" s="129">
        <v>76.3</v>
      </c>
      <c r="I36" s="152"/>
      <c r="J36" s="151"/>
      <c r="K36" s="146">
        <v>2012</v>
      </c>
      <c r="L36" s="28">
        <f t="shared" si="58"/>
        <v>0.95691353501239895</v>
      </c>
      <c r="M36" s="28">
        <f t="shared" si="58"/>
        <v>0.98191726529601187</v>
      </c>
      <c r="N36" s="28">
        <f t="shared" si="58"/>
        <v>0.99524643482611952</v>
      </c>
      <c r="O36" s="28">
        <f t="shared" si="58"/>
        <v>0.9773631840796021</v>
      </c>
      <c r="P36" s="28">
        <f t="shared" si="58"/>
        <v>0.9661681784751166</v>
      </c>
      <c r="Q36" s="28">
        <f t="shared" si="58"/>
        <v>0.9590243902439024</v>
      </c>
      <c r="R36" s="22"/>
      <c r="S36" s="24" t="s">
        <v>33</v>
      </c>
      <c r="T36" s="28">
        <f t="shared" si="59"/>
        <v>0.97588316709873013</v>
      </c>
      <c r="U36" s="28">
        <f t="shared" si="59"/>
        <v>0.96900000000000008</v>
      </c>
      <c r="V36" s="28">
        <f t="shared" si="59"/>
        <v>0.98699674918729685</v>
      </c>
      <c r="W36" s="28">
        <f t="shared" si="59"/>
        <v>0.96349999999999991</v>
      </c>
      <c r="X36" s="28">
        <f t="shared" si="59"/>
        <v>0.96824999999999983</v>
      </c>
      <c r="Y36" s="28">
        <f t="shared" si="59"/>
        <v>0.97</v>
      </c>
      <c r="Z36" s="22"/>
      <c r="AA36" s="22" t="s">
        <v>98</v>
      </c>
      <c r="AB36" s="28">
        <f t="shared" si="60"/>
        <v>0.96946522643764665</v>
      </c>
      <c r="AC36" s="28">
        <f t="shared" si="60"/>
        <v>0.95788418149912269</v>
      </c>
      <c r="AD36" s="28">
        <f t="shared" si="60"/>
        <v>0.98947895791583174</v>
      </c>
      <c r="AE36" s="28">
        <f t="shared" si="60"/>
        <v>0.96722964456768334</v>
      </c>
      <c r="AF36" s="28">
        <f t="shared" si="60"/>
        <v>0.96878147029204431</v>
      </c>
      <c r="AG36" s="28">
        <f t="shared" si="60"/>
        <v>0.974968394437421</v>
      </c>
      <c r="AH36" s="22"/>
      <c r="AI36" s="3"/>
      <c r="AJ36" s="24"/>
      <c r="AK36" s="28"/>
      <c r="AL36" s="28"/>
      <c r="AM36" s="28"/>
      <c r="AN36" s="28"/>
      <c r="AO36" s="28"/>
      <c r="AP36" s="28"/>
      <c r="AQ36" s="22"/>
      <c r="AR36" s="24"/>
      <c r="AS36" s="22"/>
      <c r="AT36" s="22"/>
      <c r="AU36" s="22"/>
      <c r="AV36" s="22"/>
      <c r="AW36" s="24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4"/>
      <c r="BJ36" s="22"/>
      <c r="BK36" s="22"/>
      <c r="BL36" s="22"/>
      <c r="BM36" s="3"/>
      <c r="BN36" s="3"/>
      <c r="BO36" s="3"/>
      <c r="BP36" s="3"/>
    </row>
    <row r="37" spans="1:68" x14ac:dyDescent="0.35">
      <c r="A37" s="132">
        <v>35565</v>
      </c>
      <c r="B37" s="151">
        <v>757.2</v>
      </c>
      <c r="C37" s="132">
        <v>38596</v>
      </c>
      <c r="D37" s="129">
        <v>79.599999999999994</v>
      </c>
      <c r="E37" s="129">
        <v>97.7</v>
      </c>
      <c r="F37" s="129">
        <v>82.5</v>
      </c>
      <c r="G37" s="129">
        <v>81.5</v>
      </c>
      <c r="H37" s="129">
        <v>77.8</v>
      </c>
      <c r="I37" s="152"/>
      <c r="J37" s="151"/>
      <c r="K37" s="146">
        <v>2013</v>
      </c>
      <c r="L37" s="28">
        <f t="shared" si="58"/>
        <v>0.9660852613758788</v>
      </c>
      <c r="M37" s="28">
        <f t="shared" si="58"/>
        <v>0.98511469009272812</v>
      </c>
      <c r="N37" s="28">
        <f t="shared" si="58"/>
        <v>0.96615905245346867</v>
      </c>
      <c r="O37" s="28">
        <f t="shared" si="58"/>
        <v>0.99234756850160444</v>
      </c>
      <c r="P37" s="28">
        <f t="shared" si="58"/>
        <v>0.96225524887945268</v>
      </c>
      <c r="Q37" s="28">
        <f t="shared" si="58"/>
        <v>0.96606974552309133</v>
      </c>
      <c r="R37" s="22"/>
      <c r="S37" s="24" t="s">
        <v>34</v>
      </c>
      <c r="T37" s="28">
        <f t="shared" si="59"/>
        <v>0.93804160784758195</v>
      </c>
      <c r="U37" s="28">
        <f t="shared" si="59"/>
        <v>0.98376783079193308</v>
      </c>
      <c r="V37" s="28">
        <f t="shared" si="59"/>
        <v>0.98424809254245638</v>
      </c>
      <c r="W37" s="28">
        <f t="shared" si="59"/>
        <v>0.99108027750247774</v>
      </c>
      <c r="X37" s="28">
        <f t="shared" si="59"/>
        <v>0.95946270088750307</v>
      </c>
      <c r="Y37" s="28">
        <f t="shared" si="59"/>
        <v>0.95488183337312016</v>
      </c>
      <c r="Z37" s="22"/>
      <c r="AA37" s="22" t="s">
        <v>99</v>
      </c>
      <c r="AB37" s="28">
        <f t="shared" si="60"/>
        <v>0.94253377144943418</v>
      </c>
      <c r="AC37" s="28">
        <f t="shared" si="60"/>
        <v>0.98396645288603835</v>
      </c>
      <c r="AD37" s="28">
        <f t="shared" si="60"/>
        <v>0.99254102436598712</v>
      </c>
      <c r="AE37" s="28">
        <f t="shared" si="60"/>
        <v>0.98510057114477279</v>
      </c>
      <c r="AF37" s="28">
        <f t="shared" si="60"/>
        <v>0.96431172614712302</v>
      </c>
      <c r="AG37" s="28">
        <f t="shared" si="60"/>
        <v>0.95301204819277108</v>
      </c>
      <c r="AH37" s="22"/>
      <c r="AI37" s="3"/>
      <c r="AJ37" s="24"/>
      <c r="AK37" s="28"/>
      <c r="AL37" s="28"/>
      <c r="AM37" s="28"/>
      <c r="AN37" s="28"/>
      <c r="AO37" s="28"/>
      <c r="AP37" s="28"/>
      <c r="AQ37" s="22"/>
      <c r="AR37" s="24"/>
      <c r="AS37" s="22"/>
      <c r="AT37" s="22"/>
      <c r="AU37" s="22"/>
      <c r="AV37" s="22"/>
      <c r="AW37" s="24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4"/>
      <c r="BJ37" s="22"/>
      <c r="BK37" s="22"/>
      <c r="BL37" s="22"/>
      <c r="BM37" s="3"/>
      <c r="BN37" s="3"/>
      <c r="BO37" s="3"/>
      <c r="BP37" s="3"/>
    </row>
    <row r="38" spans="1:68" x14ac:dyDescent="0.35">
      <c r="A38" s="132">
        <v>35749</v>
      </c>
      <c r="B38" s="151">
        <v>786.3</v>
      </c>
      <c r="C38" s="132">
        <v>38687</v>
      </c>
      <c r="D38" s="129">
        <v>80.400000000000006</v>
      </c>
      <c r="E38" s="129">
        <v>98.6</v>
      </c>
      <c r="F38" s="129">
        <v>83</v>
      </c>
      <c r="G38" s="129">
        <v>83</v>
      </c>
      <c r="H38" s="129">
        <v>78.5</v>
      </c>
      <c r="I38" s="152"/>
      <c r="J38" s="151"/>
      <c r="K38" s="24" t="s">
        <v>144</v>
      </c>
      <c r="L38" s="28">
        <f t="shared" si="58"/>
        <v>0.98815903229790525</v>
      </c>
      <c r="M38" s="28">
        <f t="shared" si="58"/>
        <v>0.98462277751081217</v>
      </c>
      <c r="N38" s="28">
        <f t="shared" si="58"/>
        <v>0.99089820359281444</v>
      </c>
      <c r="O38" s="28">
        <f t="shared" si="58"/>
        <v>0.97053186391950164</v>
      </c>
      <c r="P38" s="28">
        <f t="shared" si="58"/>
        <v>0.97269389628269853</v>
      </c>
      <c r="Q38" s="28">
        <f t="shared" si="58"/>
        <v>0.96784492588369453</v>
      </c>
      <c r="R38" s="22"/>
      <c r="S38" s="24" t="s">
        <v>87</v>
      </c>
      <c r="T38" s="28">
        <f t="shared" si="59"/>
        <v>0.98600478529664282</v>
      </c>
      <c r="U38" s="28">
        <f t="shared" si="59"/>
        <v>0.98094089264173712</v>
      </c>
      <c r="V38" s="28">
        <f t="shared" si="59"/>
        <v>0.97974439353749687</v>
      </c>
      <c r="W38" s="28">
        <f t="shared" si="59"/>
        <v>0.988731014208721</v>
      </c>
      <c r="X38" s="28">
        <f t="shared" si="59"/>
        <v>0.96908414690841471</v>
      </c>
      <c r="Y38" s="28">
        <f t="shared" si="59"/>
        <v>0.97012505789717451</v>
      </c>
      <c r="Z38" s="22"/>
      <c r="AA38" s="22" t="s">
        <v>145</v>
      </c>
      <c r="AB38" s="28">
        <f t="shared" si="60"/>
        <v>0.97813443800506084</v>
      </c>
      <c r="AC38" s="28">
        <f t="shared" si="60"/>
        <v>0.9835031538088308</v>
      </c>
      <c r="AD38" s="28">
        <f t="shared" si="60"/>
        <v>0.96915662650602408</v>
      </c>
      <c r="AE38" s="28">
        <f t="shared" si="60"/>
        <v>0.99065190651906521</v>
      </c>
      <c r="AF38" s="28">
        <f t="shared" si="60"/>
        <v>0.96395974725017552</v>
      </c>
      <c r="AG38" s="28">
        <f t="shared" si="60"/>
        <v>0.96962616822429903</v>
      </c>
      <c r="AH38" s="22"/>
      <c r="AI38" s="3"/>
      <c r="AJ38" s="24"/>
      <c r="AK38" s="22"/>
      <c r="AL38" s="22"/>
      <c r="AM38" s="22"/>
      <c r="AN38" s="22"/>
      <c r="AO38" s="22"/>
      <c r="AP38" s="22"/>
      <c r="AQ38" s="22"/>
      <c r="AR38" s="24"/>
      <c r="AS38" s="22"/>
      <c r="AT38" s="22"/>
      <c r="AU38" s="22"/>
      <c r="AV38" s="22"/>
      <c r="AW38" s="24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4"/>
      <c r="BJ38" s="22"/>
      <c r="BK38" s="22"/>
      <c r="BL38" s="22"/>
      <c r="BM38" s="3"/>
      <c r="BN38" s="3"/>
      <c r="BO38" s="3"/>
      <c r="BP38" s="3"/>
    </row>
    <row r="39" spans="1:68" x14ac:dyDescent="0.35">
      <c r="A39" s="132">
        <v>35930</v>
      </c>
      <c r="B39" s="151">
        <v>814</v>
      </c>
      <c r="C39" s="132">
        <v>38777</v>
      </c>
      <c r="D39" s="129">
        <v>81.599999999999994</v>
      </c>
      <c r="E39" s="129">
        <v>99.2</v>
      </c>
      <c r="F39" s="129">
        <v>82.5</v>
      </c>
      <c r="G39" s="129">
        <v>82.4</v>
      </c>
      <c r="H39" s="129">
        <v>79.900000000000006</v>
      </c>
      <c r="I39" s="152"/>
      <c r="J39" s="151"/>
      <c r="K39" s="24"/>
      <c r="L39" s="22"/>
      <c r="M39" s="22"/>
      <c r="N39" s="22"/>
      <c r="O39" s="22"/>
      <c r="P39" s="22"/>
      <c r="Q39" s="22"/>
      <c r="R39" s="22"/>
      <c r="S39" s="24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3"/>
      <c r="AJ39" s="24"/>
      <c r="AK39" s="23"/>
      <c r="AL39" s="22"/>
      <c r="AM39" s="22"/>
      <c r="AN39" s="22"/>
      <c r="AO39" s="22"/>
      <c r="AP39" s="22"/>
      <c r="AQ39" s="22"/>
      <c r="AR39" s="24"/>
      <c r="AS39" s="22"/>
      <c r="AT39" s="22"/>
      <c r="AU39" s="22"/>
      <c r="AV39" s="22"/>
      <c r="AW39" s="24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4"/>
      <c r="BJ39" s="22"/>
      <c r="BK39" s="22"/>
      <c r="BL39" s="22"/>
      <c r="BM39" s="3"/>
      <c r="BN39" s="3"/>
      <c r="BO39" s="3"/>
      <c r="BP39" s="3"/>
    </row>
    <row r="40" spans="1:68" x14ac:dyDescent="0.35">
      <c r="A40" s="132">
        <v>36114</v>
      </c>
      <c r="B40" s="151">
        <v>827.1</v>
      </c>
      <c r="C40" s="132">
        <v>38869</v>
      </c>
      <c r="D40" s="129">
        <v>83.7</v>
      </c>
      <c r="E40" s="129">
        <v>98.9</v>
      </c>
      <c r="F40" s="129">
        <v>82.9</v>
      </c>
      <c r="G40" s="129">
        <v>83</v>
      </c>
      <c r="H40" s="129">
        <v>81.599999999999994</v>
      </c>
      <c r="I40" s="152"/>
      <c r="J40" s="151"/>
      <c r="K40" s="24"/>
      <c r="L40" s="22"/>
      <c r="M40" s="22"/>
      <c r="N40" s="22"/>
      <c r="O40" s="22"/>
      <c r="P40" s="22"/>
      <c r="Q40" s="22"/>
      <c r="R40" s="22"/>
      <c r="S40" s="24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3"/>
      <c r="AJ40" s="24"/>
      <c r="AK40" s="26"/>
      <c r="AL40" s="26"/>
      <c r="AM40" s="26"/>
      <c r="AN40" s="26"/>
      <c r="AO40" s="26"/>
      <c r="AP40" s="26"/>
      <c r="AQ40" s="22"/>
      <c r="AR40" s="24"/>
      <c r="AS40" s="22"/>
      <c r="AT40" s="22"/>
      <c r="AU40" s="22"/>
      <c r="AV40" s="22"/>
      <c r="AW40" s="24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4"/>
      <c r="BJ40" s="22"/>
      <c r="BK40" s="22"/>
      <c r="BL40" s="22"/>
      <c r="BM40" s="3"/>
      <c r="BN40" s="3"/>
      <c r="BO40" s="3"/>
      <c r="BP40" s="3"/>
    </row>
    <row r="41" spans="1:68" x14ac:dyDescent="0.35">
      <c r="A41" s="132">
        <v>36295</v>
      </c>
      <c r="B41" s="151">
        <v>825</v>
      </c>
      <c r="C41" s="132">
        <v>38961</v>
      </c>
      <c r="D41" s="129">
        <v>84.8</v>
      </c>
      <c r="E41" s="129">
        <v>99.3</v>
      </c>
      <c r="F41" s="129">
        <v>85.9</v>
      </c>
      <c r="G41" s="129">
        <v>85.8</v>
      </c>
      <c r="H41" s="129">
        <v>82.6</v>
      </c>
      <c r="I41" s="152"/>
      <c r="J41" s="151"/>
      <c r="K41" s="24"/>
      <c r="L41" s="22"/>
      <c r="M41" s="22"/>
      <c r="N41" s="22"/>
      <c r="O41" s="22"/>
      <c r="P41" s="22"/>
      <c r="Q41" s="22"/>
      <c r="R41" s="22"/>
      <c r="S41" s="24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3"/>
      <c r="AJ41" s="24"/>
      <c r="AK41" s="28"/>
      <c r="AL41" s="28"/>
      <c r="AM41" s="28"/>
      <c r="AN41" s="28"/>
      <c r="AO41" s="28"/>
      <c r="AP41" s="28"/>
      <c r="AQ41" s="22"/>
      <c r="AR41" s="24"/>
      <c r="AS41" s="22"/>
      <c r="AT41" s="22"/>
      <c r="AU41" s="22"/>
      <c r="AV41" s="22"/>
      <c r="AW41" s="24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4"/>
      <c r="BJ41" s="22"/>
      <c r="BK41" s="22"/>
      <c r="BL41" s="22"/>
      <c r="BM41" s="3"/>
      <c r="BN41" s="3"/>
      <c r="BO41" s="3"/>
      <c r="BP41" s="3"/>
    </row>
    <row r="42" spans="1:68" x14ac:dyDescent="0.35">
      <c r="A42" s="132">
        <v>36479</v>
      </c>
      <c r="B42" s="151">
        <v>869.5</v>
      </c>
      <c r="C42" s="132">
        <v>39052</v>
      </c>
      <c r="D42" s="129">
        <v>85.5</v>
      </c>
      <c r="E42" s="129">
        <v>97.6</v>
      </c>
      <c r="F42" s="129">
        <v>86.8</v>
      </c>
      <c r="G42" s="129">
        <v>86.2</v>
      </c>
      <c r="H42" s="129">
        <v>83.2</v>
      </c>
      <c r="I42" s="152"/>
      <c r="J42" s="151"/>
      <c r="K42" s="24"/>
      <c r="L42" s="22"/>
      <c r="M42" s="22"/>
      <c r="N42" s="22"/>
      <c r="O42" s="22"/>
      <c r="P42" s="22"/>
      <c r="Q42" s="22"/>
      <c r="R42" s="22"/>
      <c r="S42" s="24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3"/>
      <c r="AJ42" s="24"/>
      <c r="AK42" s="28"/>
      <c r="AL42" s="28"/>
      <c r="AM42" s="28"/>
      <c r="AN42" s="28"/>
      <c r="AO42" s="28"/>
      <c r="AP42" s="28"/>
      <c r="AQ42" s="22"/>
      <c r="AR42" s="24"/>
      <c r="AS42" s="22"/>
      <c r="AT42" s="22"/>
      <c r="AU42" s="22"/>
      <c r="AV42" s="22"/>
      <c r="AW42" s="24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4"/>
      <c r="BJ42" s="22"/>
      <c r="BK42" s="22"/>
      <c r="BL42" s="22"/>
      <c r="BM42" s="3"/>
      <c r="BN42" s="3"/>
      <c r="BO42" s="3"/>
      <c r="BP42" s="3"/>
    </row>
    <row r="43" spans="1:68" x14ac:dyDescent="0.35">
      <c r="A43" s="10">
        <v>36661</v>
      </c>
      <c r="B43" s="50">
        <v>881.8</v>
      </c>
      <c r="C43" s="10">
        <v>39142</v>
      </c>
      <c r="D43" s="12">
        <v>86</v>
      </c>
      <c r="E43" s="12">
        <v>97.7</v>
      </c>
      <c r="F43" s="12">
        <v>87.8</v>
      </c>
      <c r="G43" s="12">
        <v>86.6</v>
      </c>
      <c r="H43" s="12">
        <v>84.1</v>
      </c>
      <c r="I43" s="68"/>
      <c r="J43" s="50"/>
      <c r="K43" s="1"/>
      <c r="L43" s="1"/>
      <c r="M43" s="1"/>
      <c r="N43" s="1"/>
      <c r="O43" s="1"/>
      <c r="P43" s="1"/>
      <c r="Q43" s="1"/>
      <c r="AJ43" s="16"/>
      <c r="AK43" s="20"/>
      <c r="AL43" s="20"/>
      <c r="AM43" s="20"/>
      <c r="AN43" s="20"/>
      <c r="AO43" s="20"/>
      <c r="AP43" s="20"/>
      <c r="AQ43" s="5"/>
      <c r="AR43" s="16"/>
      <c r="AS43" s="5"/>
      <c r="AT43" s="5"/>
      <c r="AU43" s="5"/>
      <c r="AV43" s="5"/>
    </row>
    <row r="44" spans="1:68" x14ac:dyDescent="0.35">
      <c r="A44" s="10">
        <v>36845</v>
      </c>
      <c r="B44" s="50">
        <v>906.3</v>
      </c>
      <c r="C44" s="10">
        <v>39234</v>
      </c>
      <c r="D44" s="12">
        <v>87.4</v>
      </c>
      <c r="E44" s="12">
        <v>98</v>
      </c>
      <c r="F44" s="12">
        <v>87.8</v>
      </c>
      <c r="G44" s="12">
        <v>86.5</v>
      </c>
      <c r="H44" s="12">
        <v>84.4</v>
      </c>
      <c r="I44" s="68"/>
      <c r="J44" s="50"/>
      <c r="K44" s="1"/>
      <c r="L44" s="1"/>
      <c r="M44" s="1"/>
      <c r="N44" s="1"/>
      <c r="O44" s="1"/>
      <c r="P44" s="1"/>
      <c r="Q44" s="1"/>
      <c r="AJ44" s="16"/>
      <c r="AK44" s="20"/>
      <c r="AL44" s="20"/>
      <c r="AM44" s="20"/>
      <c r="AN44" s="20"/>
      <c r="AO44" s="20"/>
      <c r="AP44" s="20"/>
    </row>
    <row r="45" spans="1:68" x14ac:dyDescent="0.35">
      <c r="A45" s="10">
        <v>37026</v>
      </c>
      <c r="B45" s="50">
        <v>936.6</v>
      </c>
      <c r="C45" s="10">
        <v>39326</v>
      </c>
      <c r="D45" s="12">
        <v>88.6</v>
      </c>
      <c r="E45" s="12">
        <v>98</v>
      </c>
      <c r="F45" s="12">
        <v>88.8</v>
      </c>
      <c r="G45" s="12">
        <v>90</v>
      </c>
      <c r="H45" s="12">
        <v>84.6</v>
      </c>
      <c r="I45" s="68"/>
      <c r="J45" s="50"/>
      <c r="K45" s="1"/>
      <c r="L45" s="1"/>
      <c r="M45" s="1"/>
      <c r="N45" s="1"/>
      <c r="O45" s="1"/>
      <c r="P45" s="1"/>
      <c r="Q45" s="1"/>
      <c r="AJ45" s="16"/>
      <c r="AK45" s="20"/>
      <c r="AL45" s="20"/>
      <c r="AM45" s="20"/>
      <c r="AN45" s="20"/>
      <c r="AO45" s="20"/>
      <c r="AP45" s="20"/>
    </row>
    <row r="46" spans="1:68" x14ac:dyDescent="0.35">
      <c r="A46" s="10">
        <v>37210</v>
      </c>
      <c r="B46" s="50">
        <v>991.1</v>
      </c>
      <c r="C46" s="10">
        <v>39417</v>
      </c>
      <c r="D46" s="12">
        <v>89.6</v>
      </c>
      <c r="E46" s="12">
        <v>97.3</v>
      </c>
      <c r="F46" s="12">
        <v>89.3</v>
      </c>
      <c r="G46" s="12">
        <v>89.7</v>
      </c>
      <c r="H46" s="12">
        <v>85.1</v>
      </c>
      <c r="I46" s="68"/>
      <c r="J46" s="50"/>
      <c r="K46" s="1"/>
      <c r="L46" s="1"/>
      <c r="M46" s="1"/>
      <c r="N46" s="1"/>
      <c r="O46" s="1"/>
      <c r="P46" s="1"/>
      <c r="Q46" s="18"/>
      <c r="R46" s="18"/>
      <c r="S46" s="18"/>
      <c r="T46" s="18"/>
      <c r="U46" s="18"/>
      <c r="V46" s="18"/>
      <c r="W46" s="1"/>
      <c r="AJ46" s="16"/>
      <c r="AK46" s="20"/>
      <c r="AL46" s="20"/>
      <c r="AM46" s="20"/>
      <c r="AN46" s="20"/>
      <c r="AO46" s="20"/>
      <c r="AP46" s="20"/>
    </row>
    <row r="47" spans="1:68" x14ac:dyDescent="0.35">
      <c r="A47" s="10">
        <v>37391</v>
      </c>
      <c r="B47" s="50">
        <v>992</v>
      </c>
      <c r="C47" s="10">
        <v>39508</v>
      </c>
      <c r="D47" s="12">
        <v>91.2</v>
      </c>
      <c r="E47" s="12">
        <v>97.4</v>
      </c>
      <c r="F47" s="12">
        <v>91.3</v>
      </c>
      <c r="G47" s="12">
        <v>89.4</v>
      </c>
      <c r="H47" s="12">
        <v>87.3</v>
      </c>
      <c r="I47" s="68"/>
      <c r="J47" s="50"/>
      <c r="K47" s="1"/>
      <c r="L47" s="1"/>
      <c r="M47" s="1"/>
      <c r="N47" s="1"/>
      <c r="O47" s="1"/>
      <c r="P47" s="1"/>
      <c r="Q47" s="18"/>
      <c r="R47" s="18"/>
      <c r="S47" s="18"/>
      <c r="T47" s="18"/>
      <c r="U47" s="18"/>
      <c r="V47" s="18"/>
      <c r="W47" s="1"/>
      <c r="AJ47" s="16"/>
      <c r="AK47" s="20"/>
      <c r="AL47" s="20"/>
      <c r="AM47" s="20"/>
      <c r="AN47" s="20"/>
      <c r="AO47" s="20"/>
      <c r="AP47" s="20"/>
    </row>
    <row r="48" spans="1:68" x14ac:dyDescent="0.35">
      <c r="A48" s="10">
        <v>37575</v>
      </c>
      <c r="B48" s="50">
        <v>981.9</v>
      </c>
      <c r="C48" s="10">
        <v>39600</v>
      </c>
      <c r="D48" s="12">
        <v>93.4</v>
      </c>
      <c r="E48" s="12">
        <v>97.4</v>
      </c>
      <c r="F48" s="12">
        <v>91.6</v>
      </c>
      <c r="G48" s="12">
        <v>88.9</v>
      </c>
      <c r="H48" s="12">
        <v>87.5</v>
      </c>
      <c r="I48" s="68"/>
      <c r="J48" s="50"/>
      <c r="K48" s="1"/>
      <c r="L48" s="1"/>
      <c r="M48" s="1"/>
      <c r="N48" s="1"/>
      <c r="O48" s="1"/>
      <c r="P48" s="1"/>
      <c r="Q48" s="18"/>
      <c r="R48" s="18"/>
      <c r="S48" s="18"/>
      <c r="T48" s="18"/>
      <c r="U48" s="18"/>
      <c r="V48" s="18"/>
      <c r="W48" s="1"/>
      <c r="AJ48" s="16"/>
      <c r="AK48" s="20"/>
      <c r="AL48" s="20"/>
      <c r="AM48" s="20"/>
      <c r="AN48" s="20"/>
      <c r="AO48" s="20"/>
      <c r="AP48" s="20"/>
    </row>
    <row r="49" spans="1:23" x14ac:dyDescent="0.35">
      <c r="A49" s="10">
        <v>37756</v>
      </c>
      <c r="B49" s="50">
        <v>1029.3</v>
      </c>
      <c r="C49" s="10">
        <v>39692</v>
      </c>
      <c r="D49" s="12">
        <v>96.2</v>
      </c>
      <c r="E49" s="12">
        <v>99</v>
      </c>
      <c r="F49" s="12">
        <v>92.8</v>
      </c>
      <c r="G49" s="12">
        <v>92.4</v>
      </c>
      <c r="H49" s="12">
        <v>88</v>
      </c>
      <c r="I49" s="68"/>
      <c r="J49" s="50"/>
      <c r="K49" s="1"/>
      <c r="L49" s="1"/>
      <c r="M49" s="1"/>
      <c r="N49" s="1"/>
      <c r="O49" s="1"/>
      <c r="P49" s="1"/>
      <c r="Q49" s="18"/>
      <c r="R49" s="18"/>
      <c r="S49" s="18"/>
      <c r="T49" s="18"/>
      <c r="U49" s="18"/>
      <c r="V49" s="18"/>
      <c r="W49" s="1"/>
    </row>
    <row r="50" spans="1:23" x14ac:dyDescent="0.35">
      <c r="A50" s="10">
        <v>37940</v>
      </c>
      <c r="B50" s="50">
        <v>1046.3</v>
      </c>
      <c r="C50" s="10">
        <v>39783</v>
      </c>
      <c r="D50" s="12">
        <v>96.2</v>
      </c>
      <c r="E50" s="12">
        <v>97.5</v>
      </c>
      <c r="F50" s="12">
        <v>93.3</v>
      </c>
      <c r="G50" s="12">
        <v>93.6</v>
      </c>
      <c r="H50" s="12">
        <v>87.8</v>
      </c>
      <c r="I50" s="68"/>
      <c r="J50" s="50"/>
      <c r="K50" s="1"/>
      <c r="L50" s="1"/>
      <c r="M50" s="1"/>
      <c r="N50" s="1"/>
      <c r="O50" s="1"/>
      <c r="P50" s="1"/>
      <c r="Q50" s="18"/>
      <c r="R50" s="18"/>
      <c r="S50" s="18"/>
      <c r="T50" s="18"/>
      <c r="U50" s="18"/>
      <c r="V50" s="18"/>
      <c r="W50" s="1"/>
    </row>
    <row r="51" spans="1:23" x14ac:dyDescent="0.35">
      <c r="A51" s="10">
        <v>38122</v>
      </c>
      <c r="B51" s="50">
        <v>1066.2</v>
      </c>
      <c r="C51" s="10">
        <v>39873</v>
      </c>
      <c r="D51" s="12">
        <v>94</v>
      </c>
      <c r="E51" s="12">
        <v>97.8</v>
      </c>
      <c r="F51" s="12">
        <v>93.8</v>
      </c>
      <c r="G51" s="12">
        <v>93.9</v>
      </c>
      <c r="H51" s="12">
        <v>91.7</v>
      </c>
      <c r="I51" s="68"/>
      <c r="J51" s="50"/>
      <c r="K51" s="1"/>
      <c r="L51" s="1"/>
      <c r="M51" s="1"/>
      <c r="N51" s="1"/>
      <c r="O51" s="1"/>
      <c r="P51" s="1"/>
      <c r="Q51" s="18"/>
      <c r="R51" s="18"/>
      <c r="S51" s="18"/>
      <c r="T51" s="18"/>
      <c r="U51" s="18"/>
      <c r="V51" s="18"/>
      <c r="W51" s="1"/>
    </row>
    <row r="52" spans="1:23" x14ac:dyDescent="0.35">
      <c r="A52" s="10">
        <v>38306</v>
      </c>
      <c r="B52" s="50">
        <v>1089.7</v>
      </c>
      <c r="C52" s="10">
        <v>39965</v>
      </c>
      <c r="D52" s="12">
        <v>93</v>
      </c>
      <c r="E52" s="12">
        <v>97.2</v>
      </c>
      <c r="F52" s="12">
        <v>94.1</v>
      </c>
      <c r="G52" s="12">
        <v>93.7</v>
      </c>
      <c r="H52" s="12">
        <v>91.7</v>
      </c>
      <c r="I52" s="68"/>
      <c r="J52" s="50"/>
      <c r="K52" s="1"/>
      <c r="L52" s="1"/>
      <c r="M52" s="1"/>
      <c r="N52" s="1"/>
      <c r="O52" s="1"/>
      <c r="P52" s="1"/>
      <c r="Q52" s="18"/>
      <c r="R52" s="18"/>
      <c r="S52" s="18"/>
      <c r="T52" s="18"/>
      <c r="U52" s="18"/>
      <c r="V52" s="18"/>
      <c r="W52" s="1"/>
    </row>
    <row r="53" spans="1:23" x14ac:dyDescent="0.35">
      <c r="A53" s="10">
        <v>38487</v>
      </c>
      <c r="B53" s="50">
        <v>1105.2</v>
      </c>
      <c r="C53" s="10">
        <v>40057</v>
      </c>
      <c r="D53" s="12">
        <v>92.5</v>
      </c>
      <c r="E53" s="12">
        <v>97</v>
      </c>
      <c r="F53" s="12">
        <v>95.3</v>
      </c>
      <c r="G53" s="12">
        <v>93.6</v>
      </c>
      <c r="H53" s="12">
        <v>91.8</v>
      </c>
      <c r="I53" s="68"/>
      <c r="J53" s="50"/>
      <c r="K53" s="1"/>
      <c r="L53" s="1"/>
      <c r="M53" s="1"/>
      <c r="N53" s="1"/>
      <c r="O53" s="1"/>
      <c r="P53" s="1"/>
      <c r="Q53" s="18"/>
      <c r="R53" s="18"/>
      <c r="S53" s="18"/>
      <c r="T53" s="18"/>
      <c r="U53" s="18"/>
      <c r="V53" s="18"/>
      <c r="W53" s="1"/>
    </row>
    <row r="54" spans="1:23" x14ac:dyDescent="0.35">
      <c r="A54" s="10">
        <v>38671</v>
      </c>
      <c r="B54" s="50">
        <v>1115.2</v>
      </c>
      <c r="C54" s="10">
        <v>40148</v>
      </c>
      <c r="D54" s="12">
        <v>92</v>
      </c>
      <c r="E54" s="12">
        <v>95.7</v>
      </c>
      <c r="F54" s="12">
        <v>95.6</v>
      </c>
      <c r="G54" s="12">
        <v>94.2</v>
      </c>
      <c r="H54" s="12">
        <v>92</v>
      </c>
      <c r="I54" s="68"/>
      <c r="J54" s="50"/>
      <c r="K54" s="1"/>
      <c r="L54" s="1"/>
      <c r="M54" s="1"/>
      <c r="N54" s="1"/>
      <c r="O54" s="1"/>
      <c r="P54" s="1"/>
      <c r="Q54" s="1"/>
    </row>
    <row r="55" spans="1:23" x14ac:dyDescent="0.35">
      <c r="A55" s="10">
        <v>38852</v>
      </c>
      <c r="B55" s="50">
        <v>1115.7</v>
      </c>
      <c r="C55" s="10">
        <v>40238</v>
      </c>
      <c r="D55" s="12">
        <v>93.3</v>
      </c>
      <c r="E55" s="12">
        <v>96.6</v>
      </c>
      <c r="F55" s="12">
        <v>94.9</v>
      </c>
      <c r="G55" s="12">
        <v>94.1</v>
      </c>
      <c r="H55" s="12">
        <v>94.8</v>
      </c>
      <c r="I55" s="68"/>
      <c r="J55" s="50"/>
      <c r="K55" s="1"/>
      <c r="L55" s="1"/>
      <c r="M55" s="1"/>
      <c r="N55" s="1"/>
      <c r="O55" s="1"/>
      <c r="P55" s="1"/>
      <c r="Q55" s="1"/>
    </row>
    <row r="56" spans="1:23" x14ac:dyDescent="0.35">
      <c r="A56" s="10">
        <v>39036</v>
      </c>
      <c r="B56" s="50">
        <v>1142</v>
      </c>
      <c r="C56" s="10">
        <v>40330</v>
      </c>
      <c r="D56" s="12">
        <v>94</v>
      </c>
      <c r="E56" s="12">
        <v>99.6</v>
      </c>
      <c r="F56" s="12">
        <v>95.3</v>
      </c>
      <c r="G56" s="12">
        <v>94.6</v>
      </c>
      <c r="H56" s="12">
        <v>95.1</v>
      </c>
      <c r="I56" s="68"/>
      <c r="J56" s="50"/>
      <c r="K56" s="1"/>
      <c r="L56" s="1"/>
      <c r="M56" s="1"/>
      <c r="N56" s="1"/>
      <c r="O56" s="1"/>
      <c r="P56" s="1"/>
      <c r="Q56" s="1"/>
    </row>
    <row r="57" spans="1:23" x14ac:dyDescent="0.35">
      <c r="A57" s="10">
        <v>39217</v>
      </c>
      <c r="B57" s="50">
        <v>1162.9000000000001</v>
      </c>
      <c r="C57" s="10">
        <v>40422</v>
      </c>
      <c r="D57" s="12">
        <v>95</v>
      </c>
      <c r="E57" s="12">
        <v>98.5</v>
      </c>
      <c r="F57" s="12">
        <v>95.6</v>
      </c>
      <c r="G57" s="12">
        <v>96</v>
      </c>
      <c r="H57" s="12">
        <v>96</v>
      </c>
      <c r="I57" s="68"/>
      <c r="J57" s="50"/>
      <c r="K57" s="1"/>
      <c r="L57" s="1"/>
      <c r="M57" s="1"/>
      <c r="N57" s="1"/>
      <c r="O57" s="1"/>
      <c r="P57" s="1"/>
      <c r="Q57" s="1"/>
    </row>
    <row r="58" spans="1:23" x14ac:dyDescent="0.35">
      <c r="A58" s="10">
        <v>39401</v>
      </c>
      <c r="B58" s="50">
        <v>1186.3</v>
      </c>
      <c r="C58" s="10">
        <v>40513</v>
      </c>
      <c r="D58" s="12">
        <v>95.5</v>
      </c>
      <c r="E58" s="12">
        <v>98.3</v>
      </c>
      <c r="F58" s="12">
        <v>96.3</v>
      </c>
      <c r="G58" s="12">
        <v>97</v>
      </c>
      <c r="H58" s="12">
        <v>96</v>
      </c>
      <c r="I58" s="68"/>
      <c r="J58" s="50"/>
      <c r="K58" s="1"/>
      <c r="L58" s="1"/>
      <c r="M58" s="1"/>
      <c r="N58" s="1"/>
      <c r="O58" s="1"/>
      <c r="P58" s="1"/>
      <c r="Q58" s="1"/>
    </row>
    <row r="59" spans="1:23" x14ac:dyDescent="0.35">
      <c r="A59" s="10">
        <v>39583</v>
      </c>
      <c r="B59" s="50">
        <v>1188</v>
      </c>
      <c r="C59" s="10">
        <v>40603</v>
      </c>
      <c r="D59" s="12">
        <v>97.6</v>
      </c>
      <c r="E59" s="12">
        <v>98.6</v>
      </c>
      <c r="F59" s="12">
        <v>96.5</v>
      </c>
      <c r="G59" s="12">
        <v>97.2</v>
      </c>
      <c r="H59" s="12">
        <v>98.5</v>
      </c>
      <c r="I59" s="68"/>
      <c r="J59" s="50"/>
      <c r="K59" s="1"/>
      <c r="L59" s="1"/>
      <c r="M59" s="1"/>
      <c r="N59" s="1"/>
      <c r="O59" s="1"/>
      <c r="P59" s="1"/>
      <c r="Q59" s="1"/>
    </row>
    <row r="60" spans="1:23" x14ac:dyDescent="0.35">
      <c r="A60" s="10">
        <v>39767</v>
      </c>
      <c r="B60" s="50">
        <v>1254</v>
      </c>
      <c r="C60" s="10">
        <v>40695</v>
      </c>
      <c r="D60" s="12">
        <v>99.5</v>
      </c>
      <c r="E60" s="12">
        <v>99.3</v>
      </c>
      <c r="F60" s="12">
        <v>97</v>
      </c>
      <c r="G60" s="12">
        <v>97.1</v>
      </c>
      <c r="H60" s="12">
        <v>97.5</v>
      </c>
      <c r="I60" s="68"/>
      <c r="J60" s="50"/>
      <c r="K60" s="1"/>
      <c r="L60" s="1"/>
      <c r="M60" s="1"/>
      <c r="N60" s="1"/>
      <c r="O60" s="1"/>
      <c r="P60" s="1"/>
      <c r="Q60" s="1"/>
    </row>
    <row r="61" spans="1:23" x14ac:dyDescent="0.35">
      <c r="A61" s="10">
        <v>39948</v>
      </c>
      <c r="B61" s="50">
        <v>1271.0999999999999</v>
      </c>
      <c r="C61" s="10">
        <v>40787</v>
      </c>
      <c r="D61" s="12">
        <v>99.6</v>
      </c>
      <c r="E61" s="12">
        <v>100.1</v>
      </c>
      <c r="F61" s="12">
        <v>99.6</v>
      </c>
      <c r="G61" s="12">
        <v>99.8</v>
      </c>
      <c r="H61" s="12">
        <v>98.4</v>
      </c>
      <c r="I61" s="68"/>
      <c r="J61" s="50"/>
      <c r="K61" s="1"/>
      <c r="L61" s="1"/>
      <c r="M61" s="1"/>
      <c r="N61" s="1"/>
      <c r="O61" s="1"/>
      <c r="P61" s="1"/>
      <c r="Q61" s="1"/>
    </row>
    <row r="62" spans="1:23" x14ac:dyDescent="0.35">
      <c r="A62" s="10">
        <v>40132</v>
      </c>
      <c r="B62" s="50">
        <v>1339.7</v>
      </c>
      <c r="C62" s="10">
        <v>40878</v>
      </c>
      <c r="D62" s="12">
        <v>99.7</v>
      </c>
      <c r="E62" s="12">
        <v>99.8</v>
      </c>
      <c r="F62" s="12">
        <v>99.8</v>
      </c>
      <c r="G62" s="12">
        <v>100</v>
      </c>
      <c r="H62" s="12">
        <v>98.8</v>
      </c>
      <c r="I62" s="68"/>
      <c r="J62" s="50"/>
      <c r="K62" s="1"/>
      <c r="L62" s="1"/>
      <c r="M62" s="1"/>
      <c r="N62" s="1"/>
      <c r="O62" s="1"/>
      <c r="P62" s="1"/>
      <c r="Q62" s="1"/>
    </row>
    <row r="63" spans="1:23" x14ac:dyDescent="0.35">
      <c r="A63" s="10">
        <v>40313</v>
      </c>
      <c r="B63" s="50">
        <v>1391.5</v>
      </c>
      <c r="C63" s="10">
        <v>40969</v>
      </c>
      <c r="D63" s="12">
        <v>100.1</v>
      </c>
      <c r="E63" s="12">
        <v>100</v>
      </c>
      <c r="F63" s="12">
        <v>100.3</v>
      </c>
      <c r="G63" s="12">
        <v>100.3</v>
      </c>
      <c r="H63" s="12">
        <v>100.8</v>
      </c>
      <c r="I63" s="68"/>
      <c r="J63" s="50"/>
      <c r="K63" s="1"/>
      <c r="L63" s="1"/>
      <c r="M63" s="1"/>
      <c r="N63" s="1"/>
      <c r="O63" s="1"/>
      <c r="P63" s="1"/>
      <c r="Q63" s="1"/>
    </row>
    <row r="64" spans="1:23" x14ac:dyDescent="0.35">
      <c r="A64" s="10">
        <v>40497</v>
      </c>
      <c r="B64" s="50">
        <v>1461.2</v>
      </c>
      <c r="C64" s="10">
        <v>41061</v>
      </c>
      <c r="D64" s="12">
        <v>100.6</v>
      </c>
      <c r="E64" s="12">
        <v>100</v>
      </c>
      <c r="F64" s="12">
        <v>100.3</v>
      </c>
      <c r="G64" s="12">
        <v>99.9</v>
      </c>
      <c r="H64" s="12">
        <v>102</v>
      </c>
      <c r="I64" s="68"/>
      <c r="J64" s="50"/>
      <c r="K64" s="1"/>
      <c r="L64" s="1"/>
      <c r="M64" s="1"/>
      <c r="N64" s="1"/>
      <c r="O64" s="1"/>
      <c r="P64" s="1"/>
      <c r="Q64" s="1"/>
    </row>
    <row r="65" spans="1:17" x14ac:dyDescent="0.35">
      <c r="A65" s="10">
        <v>40678</v>
      </c>
      <c r="B65" s="50">
        <v>1492.3</v>
      </c>
      <c r="C65" s="10">
        <v>41153</v>
      </c>
      <c r="D65" s="12">
        <v>101.2</v>
      </c>
      <c r="E65" s="12">
        <v>100.1</v>
      </c>
      <c r="F65" s="12">
        <v>100.4</v>
      </c>
      <c r="G65" s="12">
        <v>103.3</v>
      </c>
      <c r="H65" s="12">
        <v>103.6</v>
      </c>
      <c r="I65" s="68"/>
      <c r="J65" s="50"/>
      <c r="K65" s="1"/>
      <c r="L65" s="1"/>
      <c r="M65" s="1"/>
      <c r="N65" s="1"/>
      <c r="O65" s="1"/>
      <c r="P65" s="1"/>
      <c r="Q65" s="1"/>
    </row>
    <row r="66" spans="1:17" x14ac:dyDescent="0.35">
      <c r="A66" s="10">
        <v>40862</v>
      </c>
      <c r="B66" s="50">
        <v>1508.3</v>
      </c>
      <c r="C66" s="10">
        <v>41244</v>
      </c>
      <c r="D66" s="12">
        <v>101.8</v>
      </c>
      <c r="E66" s="12">
        <v>99.6</v>
      </c>
      <c r="F66" s="12">
        <v>101</v>
      </c>
      <c r="G66" s="12">
        <v>104.4</v>
      </c>
      <c r="H66" s="12">
        <v>103.6</v>
      </c>
      <c r="I66" s="68"/>
      <c r="J66" s="50"/>
      <c r="K66" s="1"/>
      <c r="L66" s="1"/>
      <c r="M66" s="1"/>
      <c r="N66" s="1"/>
      <c r="O66" s="1"/>
      <c r="P66" s="1"/>
      <c r="Q66" s="1"/>
    </row>
    <row r="67" spans="1:17" x14ac:dyDescent="0.35">
      <c r="A67" s="10">
        <v>41044</v>
      </c>
      <c r="B67" s="50">
        <v>1509.2</v>
      </c>
      <c r="C67" s="10">
        <v>41334</v>
      </c>
      <c r="D67" s="12">
        <v>101.8</v>
      </c>
      <c r="E67" s="12">
        <v>102.5</v>
      </c>
      <c r="F67" s="12">
        <v>101</v>
      </c>
      <c r="G67" s="12">
        <v>104.3</v>
      </c>
      <c r="H67" s="12">
        <v>105.8</v>
      </c>
      <c r="I67" s="68"/>
      <c r="J67" s="50"/>
      <c r="K67" s="1"/>
      <c r="L67" s="1"/>
      <c r="M67" s="1"/>
      <c r="N67" s="1"/>
      <c r="O67" s="1"/>
      <c r="P67" s="1"/>
      <c r="Q67" s="1"/>
    </row>
    <row r="68" spans="1:17" x14ac:dyDescent="0.35">
      <c r="A68" s="10">
        <v>41228</v>
      </c>
      <c r="B68" s="50">
        <v>1610.5</v>
      </c>
      <c r="C68" s="10">
        <v>41426</v>
      </c>
      <c r="D68" s="12">
        <v>101.8</v>
      </c>
      <c r="E68" s="12">
        <v>104.1</v>
      </c>
      <c r="F68" s="12">
        <v>101.2</v>
      </c>
      <c r="G68" s="12">
        <v>104.9</v>
      </c>
      <c r="H68" s="12">
        <v>105.9</v>
      </c>
      <c r="I68" s="68"/>
      <c r="J68" s="50"/>
      <c r="K68" s="1"/>
      <c r="L68" s="1"/>
      <c r="M68" s="1"/>
      <c r="N68" s="1"/>
      <c r="O68" s="1"/>
      <c r="P68" s="1"/>
      <c r="Q68" s="1"/>
    </row>
    <row r="69" spans="1:17" x14ac:dyDescent="0.35">
      <c r="A69" s="10">
        <v>41409</v>
      </c>
      <c r="B69" s="50">
        <v>1622.9</v>
      </c>
      <c r="C69" s="10">
        <v>41518</v>
      </c>
      <c r="D69" s="12">
        <v>102.9</v>
      </c>
      <c r="E69" s="12">
        <v>103.5</v>
      </c>
      <c r="F69" s="12">
        <v>101.5</v>
      </c>
      <c r="G69" s="12">
        <v>106.8</v>
      </c>
      <c r="H69" s="12">
        <v>106.4</v>
      </c>
      <c r="I69" s="68"/>
      <c r="J69" s="50"/>
      <c r="K69" s="1"/>
      <c r="L69" s="1"/>
      <c r="M69" s="1"/>
      <c r="N69" s="1"/>
      <c r="O69" s="1"/>
      <c r="P69" s="1"/>
      <c r="Q69" s="1"/>
    </row>
    <row r="70" spans="1:17" x14ac:dyDescent="0.35">
      <c r="A70" s="10">
        <v>41593</v>
      </c>
      <c r="B70" s="50">
        <v>1619.9</v>
      </c>
      <c r="C70" s="10">
        <v>41609</v>
      </c>
      <c r="D70" s="12">
        <v>103.3</v>
      </c>
      <c r="E70" s="12">
        <v>103.6</v>
      </c>
      <c r="F70" s="12">
        <v>101.4</v>
      </c>
      <c r="G70" s="12">
        <v>107.9</v>
      </c>
      <c r="H70" s="12">
        <v>106.3</v>
      </c>
      <c r="I70" s="68"/>
      <c r="J70" s="50"/>
      <c r="K70" s="1"/>
      <c r="L70" s="1"/>
      <c r="M70" s="1"/>
      <c r="N70" s="1"/>
      <c r="O70" s="1"/>
      <c r="P70" s="1"/>
      <c r="Q70" s="1"/>
    </row>
    <row r="71" spans="1:17" x14ac:dyDescent="0.35">
      <c r="A71" s="10">
        <v>41774</v>
      </c>
      <c r="B71" s="50">
        <v>1659.1</v>
      </c>
      <c r="C71" s="10">
        <v>41699</v>
      </c>
      <c r="D71" s="12">
        <v>104.2</v>
      </c>
      <c r="E71" s="12">
        <v>103.8</v>
      </c>
      <c r="F71" s="12">
        <v>102.4</v>
      </c>
      <c r="G71" s="12">
        <v>107.7</v>
      </c>
      <c r="H71" s="12">
        <v>109.4</v>
      </c>
      <c r="I71" s="68"/>
      <c r="J71" s="50"/>
      <c r="K71" s="1"/>
      <c r="L71" s="1"/>
      <c r="M71" s="1"/>
      <c r="N71" s="1"/>
      <c r="O71" s="1"/>
      <c r="P71" s="1"/>
      <c r="Q71" s="1"/>
    </row>
    <row r="72" spans="1:17" x14ac:dyDescent="0.35">
      <c r="A72" s="10">
        <v>41944</v>
      </c>
      <c r="B72" s="50">
        <v>1631.2</v>
      </c>
      <c r="C72" s="10">
        <v>41791</v>
      </c>
      <c r="D72" s="12">
        <v>104.1</v>
      </c>
      <c r="E72" s="12">
        <v>103.8</v>
      </c>
      <c r="F72" s="12">
        <v>102.9</v>
      </c>
      <c r="G72" s="12">
        <v>107.8</v>
      </c>
      <c r="H72" s="12">
        <v>109.7</v>
      </c>
      <c r="I72" s="68"/>
      <c r="J72" s="50"/>
      <c r="K72" s="1"/>
      <c r="L72" s="1"/>
      <c r="M72" s="1"/>
      <c r="N72" s="1"/>
      <c r="O72" s="1"/>
      <c r="P72" s="1"/>
      <c r="Q72" s="1"/>
    </row>
    <row r="73" spans="1:17" x14ac:dyDescent="0.35">
      <c r="C73" s="10">
        <v>41883</v>
      </c>
      <c r="D73" s="12">
        <v>104.1</v>
      </c>
      <c r="E73" s="12">
        <v>104.9</v>
      </c>
      <c r="F73" s="12">
        <v>105.3</v>
      </c>
      <c r="G73" s="12">
        <v>109.9</v>
      </c>
      <c r="H73" s="12">
        <v>109.7</v>
      </c>
      <c r="I73" s="67"/>
      <c r="J73" s="12"/>
      <c r="K73" s="1"/>
      <c r="L73" s="1"/>
      <c r="M73" s="1"/>
      <c r="N73" s="1"/>
      <c r="O73" s="1"/>
      <c r="P73" s="1"/>
      <c r="Q73" s="1"/>
    </row>
    <row r="74" spans="1:17" x14ac:dyDescent="0.35">
      <c r="C74" s="10">
        <v>41974</v>
      </c>
      <c r="D74" s="12">
        <v>103.8</v>
      </c>
      <c r="E74" s="12">
        <v>105</v>
      </c>
      <c r="F74" s="12">
        <v>106.8</v>
      </c>
      <c r="G74" s="12">
        <v>110.4</v>
      </c>
      <c r="H74" s="12">
        <v>109.7</v>
      </c>
      <c r="I74" s="67"/>
    </row>
    <row r="75" spans="1:17" x14ac:dyDescent="0.35">
      <c r="C75" s="10">
        <v>42064</v>
      </c>
      <c r="D75" s="12">
        <v>103.6</v>
      </c>
      <c r="E75" s="12">
        <v>104.5</v>
      </c>
      <c r="F75" s="12">
        <v>107.4</v>
      </c>
      <c r="G75" s="12">
        <v>110.1</v>
      </c>
      <c r="H75" s="12">
        <v>111</v>
      </c>
      <c r="I75" s="67"/>
    </row>
  </sheetData>
  <customSheetViews>
    <customSheetView guid="{1B607AAC-439D-4F8D-8006-2156BC216D59}" scale="75" showPageBreaks="1">
      <pageMargins left="0.7" right="0.7" top="0.75" bottom="0.75" header="0.3" footer="0.3"/>
      <pageSetup paperSize="9" orientation="portrait" r:id="rId1"/>
    </customSheetView>
    <customSheetView guid="{EDD5654A-1343-4932-B339-0C715CFA6F80}" scale="75">
      <selection activeCell="BL15" sqref="BL15"/>
      <pageMargins left="0.7" right="0.7" top="0.75" bottom="0.75" header="0.3" footer="0.3"/>
      <pageSetup paperSize="9" orientation="portrait" r:id="rId2"/>
    </customSheetView>
    <customSheetView guid="{3C13C1EA-9CFF-4852-A76B-AB9FE15ED3EA}" showPageBreaks="1" topLeftCell="F1">
      <selection activeCell="BM13" sqref="BM13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>
      <selection activeCell="BL15" sqref="BL15"/>
      <pageMargins left="0.7" right="0.7" top="0.75" bottom="0.75" header="0.3" footer="0.3"/>
      <pageSetup paperSize="9" orientation="portrait" r:id="rId4"/>
    </customSheetView>
    <customSheetView guid="{9D0B1916-93B9-49B4-98ED-979DB65098C4}" scale="75">
      <selection activeCell="BL15" sqref="BL1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Wu, Su</cp:lastModifiedBy>
  <cp:lastPrinted>2015-06-18T05:56:07Z</cp:lastPrinted>
  <dcterms:created xsi:type="dcterms:W3CDTF">2014-04-09T01:06:53Z</dcterms:created>
  <dcterms:modified xsi:type="dcterms:W3CDTF">2016-11-04T03:24:35Z</dcterms:modified>
</cp:coreProperties>
</file>